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LYR009" sheetId="1" r:id="rId1"/>
  </sheets>
  <definedNames>
    <definedName name="_xlnm.Print_Area" localSheetId="0">'PLYR009'!$A$1:$Y$59</definedName>
  </definedNames>
  <calcPr fullCalcOnLoad="1" iterate="1" iterateCount="1" iterateDelta="0" refMode="R1C1"/>
</workbook>
</file>

<file path=xl/sharedStrings.xml><?xml version="1.0" encoding="utf-8"?>
<sst xmlns="http://schemas.openxmlformats.org/spreadsheetml/2006/main" count="624" uniqueCount="241">
  <si>
    <t>LEHIGH VALLEY PLAYER OF THE YEAR AWARD-WINNERS</t>
  </si>
  <si>
    <t>Brian Johnson</t>
  </si>
  <si>
    <t>Jim Rattigan</t>
  </si>
  <si>
    <t>Mike Balco</t>
  </si>
  <si>
    <t>Phil Ries</t>
  </si>
  <si>
    <t>Rob Bosak</t>
  </si>
  <si>
    <t>Sal Picone</t>
  </si>
  <si>
    <t>Dave Blichar</t>
  </si>
  <si>
    <t>Dominic Carr</t>
  </si>
  <si>
    <t xml:space="preserve"> 1.</t>
  </si>
  <si>
    <t>Robin McCool  (S)</t>
  </si>
  <si>
    <t>Doug Marcincin</t>
  </si>
  <si>
    <t>Bob Posocco</t>
  </si>
  <si>
    <t xml:space="preserve"> 2.</t>
  </si>
  <si>
    <t>Brian Belden Jr.</t>
  </si>
  <si>
    <t xml:space="preserve"> 3.</t>
  </si>
  <si>
    <t>Andy Shoup</t>
  </si>
  <si>
    <t xml:space="preserve"> 4.</t>
  </si>
  <si>
    <t>Tony Sarko</t>
  </si>
  <si>
    <t xml:space="preserve"> 5.</t>
  </si>
  <si>
    <t>Jason Wilson</t>
  </si>
  <si>
    <t xml:space="preserve"> 6.</t>
  </si>
  <si>
    <t>Robin McCool</t>
  </si>
  <si>
    <t>Gary Daniels</t>
  </si>
  <si>
    <t xml:space="preserve"> 7.</t>
  </si>
  <si>
    <t>Jeff Hudson</t>
  </si>
  <si>
    <t xml:space="preserve"> 8.</t>
  </si>
  <si>
    <t>John Olszewski</t>
  </si>
  <si>
    <t>Ryan Blair</t>
  </si>
  <si>
    <t xml:space="preserve"> 9.</t>
  </si>
  <si>
    <t>Nick Schiavone</t>
  </si>
  <si>
    <t>10.</t>
  </si>
  <si>
    <t>Brandon Davis</t>
  </si>
  <si>
    <t>11.</t>
  </si>
  <si>
    <t>12.</t>
  </si>
  <si>
    <t>13.</t>
  </si>
  <si>
    <t>14.</t>
  </si>
  <si>
    <t>Bob Ware</t>
  </si>
  <si>
    <t>15.</t>
  </si>
  <si>
    <t>16.</t>
  </si>
  <si>
    <t>17.</t>
  </si>
  <si>
    <t>18.</t>
  </si>
  <si>
    <t>Mike Weiner</t>
  </si>
  <si>
    <t>19.</t>
  </si>
  <si>
    <t>Rich Kovacs</t>
  </si>
  <si>
    <t>20.</t>
  </si>
  <si>
    <t>21.</t>
  </si>
  <si>
    <t>Michael Englert</t>
  </si>
  <si>
    <t>22.</t>
  </si>
  <si>
    <t>23.</t>
  </si>
  <si>
    <t>24.</t>
  </si>
  <si>
    <t>25.</t>
  </si>
  <si>
    <t>26.</t>
  </si>
  <si>
    <t>Tom Barlok</t>
  </si>
  <si>
    <t>27.</t>
  </si>
  <si>
    <t>Andrew Feldman</t>
  </si>
  <si>
    <t>28.</t>
  </si>
  <si>
    <t>29.</t>
  </si>
  <si>
    <t>30.</t>
  </si>
  <si>
    <t>Dave Derminio</t>
  </si>
  <si>
    <t>31.</t>
  </si>
  <si>
    <t>32.</t>
  </si>
  <si>
    <t>33.</t>
  </si>
  <si>
    <t>34.</t>
  </si>
  <si>
    <t>35.</t>
  </si>
  <si>
    <t>Brendan Mohler</t>
  </si>
  <si>
    <t>36.</t>
  </si>
  <si>
    <t>37.</t>
  </si>
  <si>
    <t>Tom Woodring</t>
  </si>
  <si>
    <t>38.</t>
  </si>
  <si>
    <t>39.</t>
  </si>
  <si>
    <t>Geoff Jones</t>
  </si>
  <si>
    <t>40.</t>
  </si>
  <si>
    <t>41.</t>
  </si>
  <si>
    <t>42.</t>
  </si>
  <si>
    <t>43.</t>
  </si>
  <si>
    <t>Andy Lykon</t>
  </si>
  <si>
    <t>44.</t>
  </si>
  <si>
    <t>45.</t>
  </si>
  <si>
    <t>46.</t>
  </si>
  <si>
    <t>Mark Saeger</t>
  </si>
  <si>
    <t>47.</t>
  </si>
  <si>
    <t>48.</t>
  </si>
  <si>
    <t>(S):</t>
  </si>
  <si>
    <t>Top senior player point-getter.</t>
  </si>
  <si>
    <t>49.</t>
  </si>
  <si>
    <t>50.</t>
  </si>
  <si>
    <t>51.</t>
  </si>
  <si>
    <t>52.</t>
  </si>
  <si>
    <t>53.</t>
  </si>
  <si>
    <t>54.</t>
  </si>
  <si>
    <t>Justin Hilgert</t>
  </si>
  <si>
    <t>55.</t>
  </si>
  <si>
    <t>56.</t>
  </si>
  <si>
    <t>57.</t>
  </si>
  <si>
    <t>58.</t>
  </si>
  <si>
    <t>59.</t>
  </si>
  <si>
    <t>60.</t>
  </si>
  <si>
    <t>61.</t>
  </si>
  <si>
    <t>Nick Shoup</t>
  </si>
  <si>
    <t>62.</t>
  </si>
  <si>
    <t>63.</t>
  </si>
  <si>
    <t>64.</t>
  </si>
  <si>
    <t>65.</t>
  </si>
  <si>
    <t>66.</t>
  </si>
  <si>
    <t>67.</t>
  </si>
  <si>
    <t>Nick Lukow</t>
  </si>
  <si>
    <t>Matt Wearing</t>
  </si>
  <si>
    <t>Adam DeRaymond</t>
  </si>
  <si>
    <t>Craig Scott</t>
  </si>
  <si>
    <t xml:space="preserve">Shane Gunning </t>
  </si>
  <si>
    <t>Kyle Wambold</t>
  </si>
  <si>
    <t>Matt Deibert</t>
  </si>
  <si>
    <t>Dylan Spadt</t>
  </si>
  <si>
    <t>Chad Grandfield</t>
  </si>
  <si>
    <t>Joe Garrity</t>
  </si>
  <si>
    <t>Matt Scriff</t>
  </si>
  <si>
    <t>C.J. Wagner</t>
  </si>
  <si>
    <t>Aaron Bracy</t>
  </si>
  <si>
    <t>Jason Barkley</t>
  </si>
  <si>
    <t>Brian Richardson</t>
  </si>
  <si>
    <t xml:space="preserve">            2010-2014 POINT STANDINGS  --  Presented by the Golf Association of the Lehigh Valley</t>
  </si>
  <si>
    <t>Pete Koenig</t>
  </si>
  <si>
    <t>Tom Egolf</t>
  </si>
  <si>
    <t>George Harris</t>
  </si>
  <si>
    <t>Joe Coulson</t>
  </si>
  <si>
    <t>Brent Jones</t>
  </si>
  <si>
    <t>Eric Ostrosky</t>
  </si>
  <si>
    <t>Ed Kluemper</t>
  </si>
  <si>
    <t>Tom McAndrew</t>
  </si>
  <si>
    <t>Rick Kunkle</t>
  </si>
  <si>
    <t>Matt Mattare</t>
  </si>
  <si>
    <t>Evan Notaro</t>
  </si>
  <si>
    <t>Tom Lusto</t>
  </si>
  <si>
    <t>Gus Frederick</t>
  </si>
  <si>
    <t>Ben Spence</t>
  </si>
  <si>
    <t>Dave Strohl</t>
  </si>
  <si>
    <t>Tony Choy</t>
  </si>
  <si>
    <t>Mike Bereszak</t>
  </si>
  <si>
    <t>Kevin Fisher</t>
  </si>
  <si>
    <t>Mark Coassolo</t>
  </si>
  <si>
    <t>Rich Thon</t>
  </si>
  <si>
    <t>Ryan Orcutt</t>
  </si>
  <si>
    <t>Sean Keller</t>
  </si>
  <si>
    <t>Mike Guro</t>
  </si>
  <si>
    <t>Kevin Dixon</t>
  </si>
  <si>
    <t>Dan Costenbader</t>
  </si>
  <si>
    <t>Cole Miller</t>
  </si>
  <si>
    <t>Bob Beck</t>
  </si>
  <si>
    <t>Brad Gordon</t>
  </si>
  <si>
    <t>Matt Long</t>
  </si>
  <si>
    <t>John Dimler</t>
  </si>
  <si>
    <t>Barry Dornich</t>
  </si>
  <si>
    <t>Anthony Enos</t>
  </si>
  <si>
    <t>Ike Haluska</t>
  </si>
  <si>
    <t>Dave Fardon</t>
  </si>
  <si>
    <t>Randy Fry</t>
  </si>
  <si>
    <t>Matt Crilley</t>
  </si>
  <si>
    <t>Mike Mekile</t>
  </si>
  <si>
    <t>Zach Meyers</t>
  </si>
  <si>
    <t>Mat Wearing</t>
  </si>
  <si>
    <t>Zach Fischl</t>
  </si>
  <si>
    <t>Rob Arnts</t>
  </si>
  <si>
    <t>Ryan Kline</t>
  </si>
  <si>
    <t>Bill Erskine</t>
  </si>
  <si>
    <t>Alan Orchard</t>
  </si>
  <si>
    <t>Shane Gunning</t>
  </si>
  <si>
    <t>Joe Viechnicki  (S)</t>
  </si>
  <si>
    <t>Bryan Ott</t>
  </si>
  <si>
    <t>Chad Hess</t>
  </si>
  <si>
    <t>Steve Kluemper</t>
  </si>
  <si>
    <t>Michael Hirthler</t>
  </si>
  <si>
    <t>Dan O'Rourke</t>
  </si>
  <si>
    <t>J.T. Barker</t>
  </si>
  <si>
    <t>Will Marquette</t>
  </si>
  <si>
    <t>Chris Gill</t>
  </si>
  <si>
    <t>Jesse Bingaman</t>
  </si>
  <si>
    <t>Kyle Pritchard</t>
  </si>
  <si>
    <t>Bill Ricci</t>
  </si>
  <si>
    <t>Tom Soares</t>
  </si>
  <si>
    <t>Marty Manzalla</t>
  </si>
  <si>
    <t>Tom Timby</t>
  </si>
  <si>
    <t>Michael Ashcraft</t>
  </si>
  <si>
    <t>Peter Gross</t>
  </si>
  <si>
    <t>Jim Gleason</t>
  </si>
  <si>
    <t>Randy Kroschwitz</t>
  </si>
  <si>
    <t>Steve Summer</t>
  </si>
  <si>
    <t>Hector Fernandez</t>
  </si>
  <si>
    <t>Leo Fischl</t>
  </si>
  <si>
    <t>John Albenzi Sr.</t>
  </si>
  <si>
    <t>Jaheen Maru</t>
  </si>
  <si>
    <t>Matt Greenawald</t>
  </si>
  <si>
    <t>Bill Briggs</t>
  </si>
  <si>
    <t>Mike Casella</t>
  </si>
  <si>
    <t>Tom Stitt</t>
  </si>
  <si>
    <t>Stani Schiavone</t>
  </si>
  <si>
    <t>Nick Maff</t>
  </si>
  <si>
    <t>Michael Weinert</t>
  </si>
  <si>
    <t>Ed Schulz</t>
  </si>
  <si>
    <t>Michael Hrbek</t>
  </si>
  <si>
    <t>Jack Booros</t>
  </si>
  <si>
    <t>Kevin Kunkle</t>
  </si>
  <si>
    <t>Collin Berger</t>
  </si>
  <si>
    <t>Cory Schmidt</t>
  </si>
  <si>
    <t>Michael Perkins</t>
  </si>
  <si>
    <t>Bob Evans</t>
  </si>
  <si>
    <t>Lincoln Treadwell</t>
  </si>
  <si>
    <t>Rich Umani</t>
  </si>
  <si>
    <t>Lonnie Pintande</t>
  </si>
  <si>
    <t>Tyler Smith</t>
  </si>
  <si>
    <t>Grant Schumaker</t>
  </si>
  <si>
    <t>John McCurry</t>
  </si>
  <si>
    <t>51</t>
  </si>
  <si>
    <t>Joe Corcoran</t>
  </si>
  <si>
    <t>Bryan Beck</t>
  </si>
  <si>
    <t>Eamon Marone</t>
  </si>
  <si>
    <t>Trever Mertz</t>
  </si>
  <si>
    <t>Justin Tressler</t>
  </si>
  <si>
    <t>Justin Tresslar</t>
  </si>
  <si>
    <t>Jim Maru</t>
  </si>
  <si>
    <t>Tim Rice</t>
  </si>
  <si>
    <t>Christian Lauchaire</t>
  </si>
  <si>
    <t>Dave Olexson</t>
  </si>
  <si>
    <t>Dave Olexson Jr.</t>
  </si>
  <si>
    <t>Carlos Fullerton</t>
  </si>
  <si>
    <t>Nick Vecellio</t>
  </si>
  <si>
    <t>Brud Hutchinson</t>
  </si>
  <si>
    <t>Gary Schillo</t>
  </si>
  <si>
    <t>Mark Weiner</t>
  </si>
  <si>
    <t>Adam Sutovich</t>
  </si>
  <si>
    <t>Riley Hogan</t>
  </si>
  <si>
    <t>Fred Lening</t>
  </si>
  <si>
    <t>Michael Guro</t>
  </si>
  <si>
    <t>Michael Kacelowicz</t>
  </si>
  <si>
    <t>Kevin Rossi</t>
  </si>
  <si>
    <t>Adam Puskar</t>
  </si>
  <si>
    <t>Tom Hayes</t>
  </si>
  <si>
    <t>Frank Betz</t>
  </si>
  <si>
    <t>Mike Heck</t>
  </si>
  <si>
    <t>Lehigh Valley Player of the Year</t>
  </si>
  <si>
    <t xml:space="preserve">     2010-2014 Points Standings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</si>
</sst>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64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164" fontId="0" fillId="2" borderId="0" xfId="0" applyNumberFormat="1" applyAlignment="1">
      <alignment/>
    </xf>
    <xf numFmtId="0" fontId="3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10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4" fillId="2" borderId="0" xfId="0" applyNumberFormat="1" applyFont="1" applyAlignment="1" quotePrefix="1">
      <alignment/>
    </xf>
    <xf numFmtId="0" fontId="6" fillId="2" borderId="0" xfId="0" applyNumberFormat="1" applyFont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852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4.7109375" style="0" customWidth="1"/>
    <col min="2" max="2" width="18.7109375" style="0" customWidth="1"/>
    <col min="3" max="3" width="6.7109375" style="0" customWidth="1"/>
    <col min="4" max="4" width="1.7109375" style="0" customWidth="1"/>
    <col min="5" max="5" width="4.7109375" style="0" customWidth="1"/>
    <col min="6" max="6" width="18.28125" style="0" customWidth="1"/>
    <col min="7" max="7" width="6.7109375" style="0" customWidth="1"/>
    <col min="8" max="8" width="1.7109375" style="0" customWidth="1"/>
    <col min="9" max="9" width="4.7109375" style="0" customWidth="1"/>
    <col min="10" max="10" width="18.7109375" style="0" customWidth="1"/>
    <col min="11" max="11" width="6.7109375" style="0" customWidth="1"/>
    <col min="12" max="12" width="1.7109375" style="0" customWidth="1"/>
    <col min="13" max="13" width="4.7109375" style="0" customWidth="1"/>
    <col min="14" max="14" width="18.7109375" style="0" customWidth="1"/>
    <col min="15" max="15" width="6.7109375" style="0" customWidth="1"/>
    <col min="16" max="16" width="1.7109375" style="0" customWidth="1"/>
    <col min="17" max="17" width="4.7109375" style="0" customWidth="1"/>
    <col min="18" max="18" width="18.7109375" style="0" customWidth="1"/>
    <col min="19" max="19" width="6.7109375" style="0" customWidth="1"/>
    <col min="20" max="20" width="1.7109375" style="0" customWidth="1"/>
    <col min="21" max="21" width="4.7109375" style="0" customWidth="1"/>
    <col min="22" max="22" width="18.7109375" style="0" customWidth="1"/>
    <col min="23" max="23" width="6.7109375" style="0" customWidth="1"/>
    <col min="24" max="24" width="2.7109375" style="0" customWidth="1"/>
    <col min="25" max="25" width="4.7109375" style="0" customWidth="1"/>
  </cols>
  <sheetData>
    <row r="1" ht="30">
      <c r="F1" s="1" t="s">
        <v>0</v>
      </c>
    </row>
    <row r="2" ht="18">
      <c r="F2" s="2" t="s">
        <v>121</v>
      </c>
    </row>
    <row r="3" spans="1:58" ht="12.75">
      <c r="A3" s="10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ht="15">
      <c r="B7" s="13"/>
    </row>
    <row r="8" spans="2:18" ht="15.75">
      <c r="B8" s="8">
        <v>2010</v>
      </c>
      <c r="F8" s="8">
        <v>2011</v>
      </c>
      <c r="J8" s="8">
        <v>2012</v>
      </c>
      <c r="N8" s="8">
        <v>2013</v>
      </c>
      <c r="O8" s="8"/>
      <c r="P8" s="8"/>
      <c r="R8" s="8">
        <v>2014</v>
      </c>
    </row>
    <row r="9" spans="1:19" ht="15">
      <c r="A9" s="4" t="s">
        <v>9</v>
      </c>
      <c r="B9" s="6" t="s">
        <v>1</v>
      </c>
      <c r="C9" s="3">
        <v>116</v>
      </c>
      <c r="D9" s="4"/>
      <c r="E9" s="4" t="s">
        <v>9</v>
      </c>
      <c r="F9" s="15" t="s">
        <v>132</v>
      </c>
      <c r="G9" s="3">
        <f>13+13+6+24</f>
        <v>56</v>
      </c>
      <c r="H9" s="4"/>
      <c r="I9" s="4" t="s">
        <v>9</v>
      </c>
      <c r="J9" s="15" t="s">
        <v>147</v>
      </c>
      <c r="K9" s="3">
        <f>3+13+10+12+6.5+1.5+1.5+24+12</f>
        <v>83.5</v>
      </c>
      <c r="L9" s="4"/>
      <c r="M9" s="4" t="s">
        <v>9</v>
      </c>
      <c r="N9" s="15" t="s">
        <v>147</v>
      </c>
      <c r="O9" s="3">
        <f>12+24+12+2+7+3+12+12+11</f>
        <v>95</v>
      </c>
      <c r="P9" s="12"/>
      <c r="Q9" s="4" t="s">
        <v>9</v>
      </c>
      <c r="R9" s="15" t="s">
        <v>147</v>
      </c>
      <c r="S9" s="3">
        <f>24+5.5+4+15+12+18+12+12+12</f>
        <v>114.5</v>
      </c>
    </row>
    <row r="10" spans="1:19" ht="14.25">
      <c r="A10" s="4" t="s">
        <v>13</v>
      </c>
      <c r="B10" s="4" t="s">
        <v>10</v>
      </c>
      <c r="C10" s="3">
        <v>49.5</v>
      </c>
      <c r="D10" s="4"/>
      <c r="E10" s="4" t="s">
        <v>13</v>
      </c>
      <c r="F10" s="12" t="s">
        <v>30</v>
      </c>
      <c r="G10" s="3">
        <f>1+10+12+18+12</f>
        <v>53</v>
      </c>
      <c r="H10" s="4"/>
      <c r="I10" s="4" t="s">
        <v>13</v>
      </c>
      <c r="J10" s="12" t="s">
        <v>30</v>
      </c>
      <c r="K10" s="3">
        <f>9+9+18+10.5</f>
        <v>46.5</v>
      </c>
      <c r="L10" s="4"/>
      <c r="M10" s="4" t="s">
        <v>13</v>
      </c>
      <c r="N10" s="12" t="s">
        <v>161</v>
      </c>
      <c r="O10" s="3">
        <f>24+2+18+12+7</f>
        <v>63</v>
      </c>
      <c r="P10" s="12"/>
      <c r="Q10" s="4" t="s">
        <v>13</v>
      </c>
      <c r="R10" s="12" t="s">
        <v>210</v>
      </c>
      <c r="S10" s="3">
        <f>12+9+4+10.5+4+12+12+7+6+5</f>
        <v>81.5</v>
      </c>
    </row>
    <row r="11" spans="1:25" ht="14.25">
      <c r="A11" s="4" t="s">
        <v>15</v>
      </c>
      <c r="B11" s="4" t="s">
        <v>28</v>
      </c>
      <c r="C11" s="3">
        <v>46.5</v>
      </c>
      <c r="D11" s="4"/>
      <c r="E11" s="4" t="s">
        <v>15</v>
      </c>
      <c r="F11" s="12" t="s">
        <v>1</v>
      </c>
      <c r="G11" s="3">
        <f>7+9+24+9</f>
        <v>49</v>
      </c>
      <c r="H11" s="4"/>
      <c r="I11" s="4" t="s">
        <v>15</v>
      </c>
      <c r="J11" s="12" t="s">
        <v>161</v>
      </c>
      <c r="K11" s="3">
        <f>18+12+12+4</f>
        <v>46</v>
      </c>
      <c r="L11" s="4"/>
      <c r="M11" s="4" t="s">
        <v>15</v>
      </c>
      <c r="N11" s="12" t="s">
        <v>169</v>
      </c>
      <c r="O11" s="3">
        <f>2+5+7+10.5+5+14</f>
        <v>43.5</v>
      </c>
      <c r="P11" s="12"/>
      <c r="Q11" s="4" t="s">
        <v>15</v>
      </c>
      <c r="R11" s="12" t="s">
        <v>25</v>
      </c>
      <c r="S11" s="3">
        <f>1+12+1+4+24+12</f>
        <v>54</v>
      </c>
      <c r="Y11" s="4"/>
    </row>
    <row r="12" spans="1:25" ht="14.25">
      <c r="A12" s="4" t="s">
        <v>17</v>
      </c>
      <c r="B12" s="4" t="s">
        <v>11</v>
      </c>
      <c r="C12" s="3">
        <v>44</v>
      </c>
      <c r="D12" s="4"/>
      <c r="E12" s="4" t="s">
        <v>17</v>
      </c>
      <c r="F12" s="12" t="s">
        <v>167</v>
      </c>
      <c r="G12" s="3">
        <f>15+10+6+12+1</f>
        <v>44</v>
      </c>
      <c r="H12" s="4"/>
      <c r="I12" s="4" t="s">
        <v>17</v>
      </c>
      <c r="J12" s="12" t="s">
        <v>132</v>
      </c>
      <c r="K12" s="3">
        <f>6.5+24+4+4+5</f>
        <v>43.5</v>
      </c>
      <c r="L12" s="4"/>
      <c r="M12" s="4" t="s">
        <v>17</v>
      </c>
      <c r="N12" s="12" t="s">
        <v>210</v>
      </c>
      <c r="O12" s="3">
        <f>2+4.5+0.5+24</f>
        <v>31</v>
      </c>
      <c r="P12" s="12"/>
      <c r="Q12" s="4" t="s">
        <v>17</v>
      </c>
      <c r="R12" s="12" t="s">
        <v>161</v>
      </c>
      <c r="S12" s="3">
        <f>1+7+6+15+10.5+6+5</f>
        <v>50.5</v>
      </c>
      <c r="Y12" s="4"/>
    </row>
    <row r="13" spans="1:25" ht="14.25">
      <c r="A13" s="4" t="s">
        <v>19</v>
      </c>
      <c r="B13" s="4" t="s">
        <v>20</v>
      </c>
      <c r="C13" s="3">
        <v>41.5</v>
      </c>
      <c r="D13" s="4"/>
      <c r="E13" s="4" t="s">
        <v>19</v>
      </c>
      <c r="F13" s="4" t="s">
        <v>11</v>
      </c>
      <c r="G13" s="3">
        <f>2+12+12+12</f>
        <v>38</v>
      </c>
      <c r="H13" s="4"/>
      <c r="I13" s="4" t="s">
        <v>19</v>
      </c>
      <c r="J13" s="12" t="s">
        <v>47</v>
      </c>
      <c r="K13" s="3">
        <f>24+3+6+9</f>
        <v>42</v>
      </c>
      <c r="L13" s="4"/>
      <c r="M13" s="4" t="s">
        <v>19</v>
      </c>
      <c r="N13" s="12" t="s">
        <v>151</v>
      </c>
      <c r="O13" s="3">
        <f>6+2+6+5.5+3+5</f>
        <v>27.5</v>
      </c>
      <c r="P13" s="12"/>
      <c r="Q13" s="4" t="s">
        <v>19</v>
      </c>
      <c r="R13" s="12" t="s">
        <v>169</v>
      </c>
      <c r="S13" s="3">
        <f>12+2+12+7</f>
        <v>33</v>
      </c>
      <c r="Y13" s="4"/>
    </row>
    <row r="14" spans="1:25" ht="14.25">
      <c r="A14" s="4" t="s">
        <v>21</v>
      </c>
      <c r="B14" s="4" t="s">
        <v>42</v>
      </c>
      <c r="C14" s="3">
        <v>35</v>
      </c>
      <c r="D14" s="4"/>
      <c r="E14" s="4" t="s">
        <v>21</v>
      </c>
      <c r="F14" s="12" t="s">
        <v>18</v>
      </c>
      <c r="G14" s="3">
        <f>24+2+9</f>
        <v>35</v>
      </c>
      <c r="H14" s="4"/>
      <c r="I14" s="4" t="s">
        <v>21</v>
      </c>
      <c r="J14" s="12" t="s">
        <v>22</v>
      </c>
      <c r="K14" s="3">
        <f>2+3+1+5+24+5</f>
        <v>40</v>
      </c>
      <c r="L14" s="4"/>
      <c r="M14" s="4" t="s">
        <v>21</v>
      </c>
      <c r="N14" s="12" t="s">
        <v>175</v>
      </c>
      <c r="O14" s="3">
        <f>6+7.5+11</f>
        <v>24.5</v>
      </c>
      <c r="P14" s="12"/>
      <c r="Q14" s="4" t="s">
        <v>21</v>
      </c>
      <c r="R14" s="12" t="s">
        <v>170</v>
      </c>
      <c r="S14" s="3">
        <f>14+11</f>
        <v>25</v>
      </c>
      <c r="Y14" s="4"/>
    </row>
    <row r="15" spans="1:25" ht="14.25">
      <c r="A15" s="4" t="s">
        <v>24</v>
      </c>
      <c r="B15" s="4" t="s">
        <v>55</v>
      </c>
      <c r="C15" s="3">
        <v>33</v>
      </c>
      <c r="D15" s="4"/>
      <c r="E15" s="4" t="s">
        <v>24</v>
      </c>
      <c r="F15" s="12" t="s">
        <v>7</v>
      </c>
      <c r="G15" s="3">
        <f>2+12+5+14</f>
        <v>33</v>
      </c>
      <c r="H15" s="4"/>
      <c r="I15" s="4" t="s">
        <v>24</v>
      </c>
      <c r="J15" s="12" t="s">
        <v>1</v>
      </c>
      <c r="K15" s="3">
        <f>9+13+5+9</f>
        <v>36</v>
      </c>
      <c r="L15" s="4"/>
      <c r="M15" s="4" t="s">
        <v>24</v>
      </c>
      <c r="N15" s="4" t="s">
        <v>163</v>
      </c>
      <c r="O15" s="3">
        <v>24</v>
      </c>
      <c r="P15" s="12"/>
      <c r="Q15" s="4" t="s">
        <v>24</v>
      </c>
      <c r="R15" s="12" t="s">
        <v>125</v>
      </c>
      <c r="S15" s="3">
        <v>24</v>
      </c>
      <c r="Y15" s="4"/>
    </row>
    <row r="16" spans="1:25" ht="14.25">
      <c r="A16" s="4" t="s">
        <v>26</v>
      </c>
      <c r="B16" s="4" t="s">
        <v>14</v>
      </c>
      <c r="C16" s="3">
        <v>30</v>
      </c>
      <c r="D16" s="4"/>
      <c r="E16" s="4" t="s">
        <v>26</v>
      </c>
      <c r="F16" s="4" t="s">
        <v>131</v>
      </c>
      <c r="G16" s="3">
        <f>24+8</f>
        <v>32</v>
      </c>
      <c r="H16" s="4"/>
      <c r="I16" s="4" t="s">
        <v>26</v>
      </c>
      <c r="J16" s="12" t="s">
        <v>91</v>
      </c>
      <c r="K16" s="3">
        <f>4.5+5+13+2.5+4</f>
        <v>29</v>
      </c>
      <c r="L16" s="4"/>
      <c r="M16" s="4" t="s">
        <v>26</v>
      </c>
      <c r="N16" s="12" t="s">
        <v>203</v>
      </c>
      <c r="O16" s="3">
        <f>12+1+5.5+4.5</f>
        <v>23</v>
      </c>
      <c r="P16" s="12"/>
      <c r="Q16" s="4" t="s">
        <v>26</v>
      </c>
      <c r="R16" s="4" t="s">
        <v>234</v>
      </c>
      <c r="S16" s="3">
        <v>24</v>
      </c>
      <c r="Y16" s="4"/>
    </row>
    <row r="17" spans="1:25" ht="14.25">
      <c r="A17" s="4" t="s">
        <v>29</v>
      </c>
      <c r="B17" s="4" t="s">
        <v>47</v>
      </c>
      <c r="C17" s="3">
        <v>26</v>
      </c>
      <c r="D17" s="4"/>
      <c r="E17" s="4" t="s">
        <v>29</v>
      </c>
      <c r="F17" s="12" t="s">
        <v>25</v>
      </c>
      <c r="G17" s="3">
        <f>13+5+2+5+1</f>
        <v>26</v>
      </c>
      <c r="H17" s="4"/>
      <c r="I17" s="4" t="s">
        <v>29</v>
      </c>
      <c r="J17" s="12" t="s">
        <v>170</v>
      </c>
      <c r="K17" s="3">
        <f>13+8+6</f>
        <v>27</v>
      </c>
      <c r="L17" s="4"/>
      <c r="M17" s="4" t="s">
        <v>29</v>
      </c>
      <c r="N17" s="12" t="s">
        <v>170</v>
      </c>
      <c r="O17" s="3">
        <f>14+2+5</f>
        <v>21</v>
      </c>
      <c r="P17" s="12"/>
      <c r="Q17" s="4" t="s">
        <v>29</v>
      </c>
      <c r="R17" s="12" t="s">
        <v>20</v>
      </c>
      <c r="S17" s="3">
        <f>0.5+14+2+2+5</f>
        <v>23.5</v>
      </c>
      <c r="Y17" s="4"/>
    </row>
    <row r="18" spans="1:25" ht="14.25">
      <c r="A18" s="4" t="s">
        <v>31</v>
      </c>
      <c r="B18" s="4" t="s">
        <v>18</v>
      </c>
      <c r="C18" s="3">
        <v>19</v>
      </c>
      <c r="D18" s="4"/>
      <c r="E18" s="4" t="s">
        <v>31</v>
      </c>
      <c r="F18" s="4" t="s">
        <v>155</v>
      </c>
      <c r="G18" s="3">
        <f>15+9+1</f>
        <v>25</v>
      </c>
      <c r="H18" s="4"/>
      <c r="I18" s="4" t="s">
        <v>31</v>
      </c>
      <c r="J18" s="12" t="s">
        <v>169</v>
      </c>
      <c r="K18" s="3">
        <f>1.5+9+12</f>
        <v>22.5</v>
      </c>
      <c r="L18" s="4"/>
      <c r="M18" s="4" t="s">
        <v>31</v>
      </c>
      <c r="N18" s="12" t="s">
        <v>196</v>
      </c>
      <c r="O18" s="3">
        <f>7+12+0.5</f>
        <v>19.5</v>
      </c>
      <c r="P18" s="12"/>
      <c r="Q18" s="4" t="s">
        <v>31</v>
      </c>
      <c r="R18" s="12" t="s">
        <v>111</v>
      </c>
      <c r="S18" s="3">
        <f>9+5+7</f>
        <v>21</v>
      </c>
      <c r="Y18" s="4"/>
    </row>
    <row r="19" spans="1:25" ht="14.25">
      <c r="A19" s="4" t="s">
        <v>33</v>
      </c>
      <c r="B19" s="4" t="s">
        <v>27</v>
      </c>
      <c r="C19" s="3">
        <v>18</v>
      </c>
      <c r="D19" s="4"/>
      <c r="E19" s="4" t="s">
        <v>33</v>
      </c>
      <c r="F19" s="12" t="s">
        <v>6</v>
      </c>
      <c r="G19" s="3">
        <f>8+4+12</f>
        <v>24</v>
      </c>
      <c r="H19" s="4"/>
      <c r="I19" s="4" t="s">
        <v>33</v>
      </c>
      <c r="J19" s="12" t="s">
        <v>168</v>
      </c>
      <c r="K19" s="3">
        <f>12+5</f>
        <v>17</v>
      </c>
      <c r="L19" s="4"/>
      <c r="M19" s="4" t="s">
        <v>33</v>
      </c>
      <c r="N19" s="12" t="s">
        <v>91</v>
      </c>
      <c r="O19" s="3">
        <f>10+9</f>
        <v>19</v>
      </c>
      <c r="P19" s="12"/>
      <c r="Q19" s="4" t="s">
        <v>33</v>
      </c>
      <c r="R19" s="12" t="s">
        <v>140</v>
      </c>
      <c r="S19" s="3">
        <f>7+3+10</f>
        <v>20</v>
      </c>
      <c r="Y19" s="4"/>
    </row>
    <row r="20" spans="1:25" ht="14.25">
      <c r="A20" s="4" t="s">
        <v>34</v>
      </c>
      <c r="B20" s="4" t="s">
        <v>32</v>
      </c>
      <c r="C20" s="3">
        <v>16</v>
      </c>
      <c r="D20" s="4"/>
      <c r="E20" s="4" t="s">
        <v>34</v>
      </c>
      <c r="F20" s="12" t="s">
        <v>55</v>
      </c>
      <c r="G20" s="3">
        <f>5+13+5</f>
        <v>23</v>
      </c>
      <c r="H20" s="4"/>
      <c r="I20" s="4" t="s">
        <v>34</v>
      </c>
      <c r="J20" s="12" t="s">
        <v>6</v>
      </c>
      <c r="K20" s="3">
        <f>10+6</f>
        <v>16</v>
      </c>
      <c r="L20" s="4"/>
      <c r="M20" s="4" t="s">
        <v>34</v>
      </c>
      <c r="N20" s="12" t="s">
        <v>209</v>
      </c>
      <c r="O20" s="3">
        <f>3.5+14</f>
        <v>17.5</v>
      </c>
      <c r="P20" s="12"/>
      <c r="Q20" s="4" t="s">
        <v>34</v>
      </c>
      <c r="R20" s="12" t="s">
        <v>218</v>
      </c>
      <c r="S20" s="3">
        <f>1+2+2.5+13</f>
        <v>18.5</v>
      </c>
      <c r="Y20" s="4"/>
    </row>
    <row r="21" spans="1:25" ht="14.25">
      <c r="A21" s="4" t="s">
        <v>35</v>
      </c>
      <c r="B21" s="4" t="s">
        <v>6</v>
      </c>
      <c r="C21" s="3">
        <v>14.5</v>
      </c>
      <c r="D21" s="4"/>
      <c r="E21" s="4" t="s">
        <v>35</v>
      </c>
      <c r="F21" s="12" t="s">
        <v>47</v>
      </c>
      <c r="G21" s="3">
        <f>10+6+5</f>
        <v>21</v>
      </c>
      <c r="H21" s="4"/>
      <c r="I21" s="4" t="s">
        <v>35</v>
      </c>
      <c r="J21" s="12" t="s">
        <v>151</v>
      </c>
      <c r="K21" s="3">
        <f>4+11</f>
        <v>15</v>
      </c>
      <c r="L21" s="4"/>
      <c r="M21" s="4" t="s">
        <v>35</v>
      </c>
      <c r="N21" s="12" t="s">
        <v>125</v>
      </c>
      <c r="O21" s="3">
        <f>12+5</f>
        <v>17</v>
      </c>
      <c r="P21" s="12"/>
      <c r="Q21" s="4" t="s">
        <v>35</v>
      </c>
      <c r="R21" s="12" t="s">
        <v>151</v>
      </c>
      <c r="S21" s="3">
        <f>10+4+1.5</f>
        <v>15.5</v>
      </c>
      <c r="Y21" s="4"/>
    </row>
    <row r="22" spans="1:25" ht="14.25">
      <c r="A22" s="4" t="s">
        <v>36</v>
      </c>
      <c r="B22" s="4" t="s">
        <v>30</v>
      </c>
      <c r="C22" s="3">
        <v>13</v>
      </c>
      <c r="D22" s="4"/>
      <c r="E22" s="4" t="s">
        <v>36</v>
      </c>
      <c r="F22" s="4" t="s">
        <v>147</v>
      </c>
      <c r="G22" s="3">
        <f>10.5+5</f>
        <v>15.5</v>
      </c>
      <c r="H22" s="4"/>
      <c r="I22" s="4" t="s">
        <v>36</v>
      </c>
      <c r="J22" s="12" t="s">
        <v>191</v>
      </c>
      <c r="K22" s="3">
        <v>14</v>
      </c>
      <c r="L22" s="4"/>
      <c r="M22" s="4" t="s">
        <v>36</v>
      </c>
      <c r="N22" s="12" t="s">
        <v>140</v>
      </c>
      <c r="O22" s="3">
        <f>14+2</f>
        <v>16</v>
      </c>
      <c r="P22" s="12"/>
      <c r="Q22" s="4" t="s">
        <v>36</v>
      </c>
      <c r="R22" s="12" t="s">
        <v>8</v>
      </c>
      <c r="S22" s="3">
        <f>2.5+5+6.5+1</f>
        <v>15</v>
      </c>
      <c r="Y22" s="4"/>
    </row>
    <row r="23" spans="1:25" ht="14.25">
      <c r="A23" s="4" t="s">
        <v>38</v>
      </c>
      <c r="B23" s="4" t="s">
        <v>3</v>
      </c>
      <c r="C23" s="3">
        <v>12</v>
      </c>
      <c r="D23" s="4"/>
      <c r="E23" s="4" t="s">
        <v>38</v>
      </c>
      <c r="F23" s="4" t="s">
        <v>162</v>
      </c>
      <c r="G23" s="3">
        <v>14</v>
      </c>
      <c r="H23" s="4"/>
      <c r="I23" s="4" t="s">
        <v>38</v>
      </c>
      <c r="J23" s="12" t="s">
        <v>148</v>
      </c>
      <c r="K23" s="3">
        <v>14</v>
      </c>
      <c r="L23" s="4"/>
      <c r="M23" s="4" t="s">
        <v>38</v>
      </c>
      <c r="N23" s="12" t="s">
        <v>18</v>
      </c>
      <c r="O23" s="3">
        <f>8+6</f>
        <v>14</v>
      </c>
      <c r="P23" s="12"/>
      <c r="Q23" s="4" t="s">
        <v>38</v>
      </c>
      <c r="R23" s="12" t="s">
        <v>22</v>
      </c>
      <c r="S23" s="3">
        <f>2.5+2.5+3+6</f>
        <v>14</v>
      </c>
      <c r="Y23" s="4"/>
    </row>
    <row r="24" spans="1:25" ht="14.25">
      <c r="A24" s="4" t="s">
        <v>39</v>
      </c>
      <c r="B24" s="4" t="s">
        <v>5</v>
      </c>
      <c r="C24" s="3">
        <v>12</v>
      </c>
      <c r="D24" s="4"/>
      <c r="E24" s="4" t="s">
        <v>39</v>
      </c>
      <c r="F24" s="4" t="s">
        <v>76</v>
      </c>
      <c r="G24" s="3">
        <f>1+12</f>
        <v>13</v>
      </c>
      <c r="H24" s="4"/>
      <c r="I24" s="4" t="s">
        <v>39</v>
      </c>
      <c r="J24" s="12" t="s">
        <v>123</v>
      </c>
      <c r="K24" s="3">
        <f>6.5+4+3</f>
        <v>13.5</v>
      </c>
      <c r="L24" s="4"/>
      <c r="M24" s="4" t="s">
        <v>39</v>
      </c>
      <c r="N24" s="12" t="s">
        <v>27</v>
      </c>
      <c r="O24" s="3">
        <v>12</v>
      </c>
      <c r="P24" s="12"/>
      <c r="Q24" s="4" t="s">
        <v>39</v>
      </c>
      <c r="R24" s="4" t="s">
        <v>235</v>
      </c>
      <c r="S24" s="3">
        <v>14</v>
      </c>
      <c r="Y24" s="4"/>
    </row>
    <row r="25" spans="1:25" ht="14.25">
      <c r="A25" s="4" t="s">
        <v>40</v>
      </c>
      <c r="B25" s="4" t="s">
        <v>23</v>
      </c>
      <c r="C25" s="3">
        <v>12</v>
      </c>
      <c r="D25" s="4"/>
      <c r="E25" s="4" t="s">
        <v>40</v>
      </c>
      <c r="F25" s="12" t="s">
        <v>4</v>
      </c>
      <c r="G25" s="3">
        <f>2+11</f>
        <v>13</v>
      </c>
      <c r="H25" s="4"/>
      <c r="I25" s="4" t="s">
        <v>40</v>
      </c>
      <c r="J25" s="12" t="s">
        <v>12</v>
      </c>
      <c r="K25" s="3">
        <f>1+1.5+11</f>
        <v>13.5</v>
      </c>
      <c r="L25" s="4"/>
      <c r="M25" s="4" t="s">
        <v>40</v>
      </c>
      <c r="N25" s="12" t="s">
        <v>201</v>
      </c>
      <c r="O25" s="3">
        <v>12</v>
      </c>
      <c r="P25" s="12"/>
      <c r="Q25" s="4" t="s">
        <v>40</v>
      </c>
      <c r="R25" s="4" t="s">
        <v>16</v>
      </c>
      <c r="S25" s="3">
        <v>13</v>
      </c>
      <c r="Y25" s="4"/>
    </row>
    <row r="26" spans="1:25" ht="14.25">
      <c r="A26" s="4" t="s">
        <v>41</v>
      </c>
      <c r="B26" s="4" t="s">
        <v>2</v>
      </c>
      <c r="C26" s="3">
        <v>12</v>
      </c>
      <c r="D26" s="4"/>
      <c r="E26" s="4" t="s">
        <v>41</v>
      </c>
      <c r="F26" s="4" t="s">
        <v>161</v>
      </c>
      <c r="G26" s="3">
        <v>13</v>
      </c>
      <c r="H26" s="4"/>
      <c r="I26" s="4" t="s">
        <v>41</v>
      </c>
      <c r="J26" s="12" t="s">
        <v>8</v>
      </c>
      <c r="K26" s="3">
        <f>5+1+6</f>
        <v>12</v>
      </c>
      <c r="L26" s="4"/>
      <c r="M26" s="4" t="s">
        <v>41</v>
      </c>
      <c r="N26" s="4" t="s">
        <v>215</v>
      </c>
      <c r="O26" s="3">
        <v>12</v>
      </c>
      <c r="P26" s="12"/>
      <c r="Q26" s="4" t="s">
        <v>41</v>
      </c>
      <c r="R26" s="12" t="s">
        <v>27</v>
      </c>
      <c r="S26" s="3">
        <f>5+7.5</f>
        <v>12.5</v>
      </c>
      <c r="Y26" s="4"/>
    </row>
    <row r="27" spans="1:25" ht="14.25">
      <c r="A27" s="4" t="s">
        <v>43</v>
      </c>
      <c r="B27" s="4" t="s">
        <v>7</v>
      </c>
      <c r="C27" s="3">
        <v>11.5</v>
      </c>
      <c r="D27" s="4"/>
      <c r="E27" s="4" t="s">
        <v>43</v>
      </c>
      <c r="F27" s="12" t="s">
        <v>115</v>
      </c>
      <c r="G27" s="3">
        <f>5+4.5+2+1</f>
        <v>12.5</v>
      </c>
      <c r="H27" s="4"/>
      <c r="I27" s="4" t="s">
        <v>43</v>
      </c>
      <c r="J27" s="12" t="s">
        <v>181</v>
      </c>
      <c r="K27" s="3">
        <v>12</v>
      </c>
      <c r="L27" s="4"/>
      <c r="M27" s="4" t="s">
        <v>43</v>
      </c>
      <c r="N27" s="12" t="s">
        <v>8</v>
      </c>
      <c r="O27" s="3">
        <f>1.5+6.5+3</f>
        <v>11</v>
      </c>
      <c r="P27" s="12"/>
      <c r="Q27" s="4" t="s">
        <v>43</v>
      </c>
      <c r="R27" s="12" t="s">
        <v>203</v>
      </c>
      <c r="S27" s="3">
        <f>7+0.5+5</f>
        <v>12.5</v>
      </c>
      <c r="Y27" s="4"/>
    </row>
    <row r="28" spans="1:25" ht="14.25">
      <c r="A28" s="4" t="s">
        <v>45</v>
      </c>
      <c r="B28" s="4" t="s">
        <v>4</v>
      </c>
      <c r="C28" s="3">
        <v>11</v>
      </c>
      <c r="D28" s="4"/>
      <c r="E28" s="4" t="s">
        <v>45</v>
      </c>
      <c r="F28" s="4" t="s">
        <v>2</v>
      </c>
      <c r="G28" s="3">
        <v>12</v>
      </c>
      <c r="H28" s="4"/>
      <c r="I28" s="4" t="s">
        <v>45</v>
      </c>
      <c r="J28" s="12" t="s">
        <v>128</v>
      </c>
      <c r="K28" s="3">
        <f>3+5+1+3</f>
        <v>12</v>
      </c>
      <c r="L28" s="4"/>
      <c r="M28" s="4" t="s">
        <v>45</v>
      </c>
      <c r="N28" s="4" t="s">
        <v>22</v>
      </c>
      <c r="O28" s="3">
        <f>3+5+3</f>
        <v>11</v>
      </c>
      <c r="P28" s="12"/>
      <c r="Q28" s="4" t="s">
        <v>45</v>
      </c>
      <c r="R28" s="12" t="s">
        <v>229</v>
      </c>
      <c r="S28" s="3">
        <f>4.5+8</f>
        <v>12.5</v>
      </c>
      <c r="Y28" s="4"/>
    </row>
    <row r="29" spans="1:25" ht="14.25">
      <c r="A29" s="4" t="s">
        <v>46</v>
      </c>
      <c r="B29" s="4" t="s">
        <v>80</v>
      </c>
      <c r="C29" s="3">
        <v>11</v>
      </c>
      <c r="D29" s="4"/>
      <c r="E29" s="4" t="s">
        <v>46</v>
      </c>
      <c r="F29" s="12" t="s">
        <v>12</v>
      </c>
      <c r="G29" s="3">
        <f>7+5</f>
        <v>12</v>
      </c>
      <c r="H29" s="4"/>
      <c r="I29" s="4" t="s">
        <v>46</v>
      </c>
      <c r="J29" s="12" t="s">
        <v>42</v>
      </c>
      <c r="K29" s="3">
        <f>10+1</f>
        <v>11</v>
      </c>
      <c r="L29" s="4"/>
      <c r="M29" s="4" t="s">
        <v>46</v>
      </c>
      <c r="N29" s="12" t="s">
        <v>47</v>
      </c>
      <c r="O29" s="3">
        <v>10</v>
      </c>
      <c r="P29" s="12"/>
      <c r="Q29" s="4" t="s">
        <v>46</v>
      </c>
      <c r="R29" s="12" t="s">
        <v>68</v>
      </c>
      <c r="S29" s="3">
        <f>2.5+1+3.5+5</f>
        <v>12</v>
      </c>
      <c r="Y29" s="4"/>
    </row>
    <row r="30" spans="1:25" ht="14.25">
      <c r="A30" s="4" t="s">
        <v>48</v>
      </c>
      <c r="B30" s="4" t="s">
        <v>76</v>
      </c>
      <c r="C30" s="3">
        <v>10.5</v>
      </c>
      <c r="D30" s="4"/>
      <c r="E30" s="4" t="s">
        <v>48</v>
      </c>
      <c r="F30" s="12" t="s">
        <v>141</v>
      </c>
      <c r="G30" s="3">
        <f>6.5+5</f>
        <v>11.5</v>
      </c>
      <c r="H30" s="4"/>
      <c r="I30" s="4" t="s">
        <v>48</v>
      </c>
      <c r="J30" s="12" t="s">
        <v>176</v>
      </c>
      <c r="K30" s="3">
        <f>4+6</f>
        <v>10</v>
      </c>
      <c r="L30" s="4"/>
      <c r="M30" s="4" t="s">
        <v>48</v>
      </c>
      <c r="N30" s="4" t="s">
        <v>216</v>
      </c>
      <c r="O30" s="3">
        <v>9</v>
      </c>
      <c r="P30" s="12"/>
      <c r="Q30" s="4" t="s">
        <v>48</v>
      </c>
      <c r="R30" s="12" t="s">
        <v>219</v>
      </c>
      <c r="S30" s="3">
        <f>4+1.5+6</f>
        <v>11.5</v>
      </c>
      <c r="Y30" s="4"/>
    </row>
    <row r="31" spans="1:25" ht="14.25">
      <c r="A31" s="4" t="s">
        <v>49</v>
      </c>
      <c r="B31" s="4" t="s">
        <v>108</v>
      </c>
      <c r="C31" s="3">
        <v>10.5</v>
      </c>
      <c r="D31" s="4"/>
      <c r="E31" s="4" t="s">
        <v>49</v>
      </c>
      <c r="F31" s="4" t="s">
        <v>123</v>
      </c>
      <c r="G31" s="3">
        <f>4+2+5</f>
        <v>11</v>
      </c>
      <c r="H31" s="4"/>
      <c r="I31" s="4" t="s">
        <v>49</v>
      </c>
      <c r="J31" s="12" t="s">
        <v>184</v>
      </c>
      <c r="K31" s="3">
        <f>5+1.5+3</f>
        <v>9.5</v>
      </c>
      <c r="L31" s="4"/>
      <c r="M31" s="4" t="s">
        <v>49</v>
      </c>
      <c r="N31" s="4" t="s">
        <v>217</v>
      </c>
      <c r="O31" s="3">
        <v>9</v>
      </c>
      <c r="P31" s="12"/>
      <c r="Q31" s="4" t="s">
        <v>49</v>
      </c>
      <c r="R31" s="4" t="s">
        <v>236</v>
      </c>
      <c r="S31" s="3">
        <v>11</v>
      </c>
      <c r="Y31" s="4"/>
    </row>
    <row r="32" spans="1:25" ht="14.25">
      <c r="A32" s="4" t="s">
        <v>50</v>
      </c>
      <c r="B32" s="4" t="s">
        <v>37</v>
      </c>
      <c r="C32" s="3">
        <v>10.5</v>
      </c>
      <c r="D32" s="4"/>
      <c r="E32" s="4" t="s">
        <v>50</v>
      </c>
      <c r="F32" s="4" t="s">
        <v>8</v>
      </c>
      <c r="G32" s="3">
        <f>5+5</f>
        <v>10</v>
      </c>
      <c r="H32" s="4"/>
      <c r="I32" s="4" t="s">
        <v>50</v>
      </c>
      <c r="J32" s="12" t="s">
        <v>174</v>
      </c>
      <c r="K32" s="3">
        <f>6+3</f>
        <v>9</v>
      </c>
      <c r="L32" s="4"/>
      <c r="M32" s="4" t="s">
        <v>50</v>
      </c>
      <c r="N32" s="12" t="s">
        <v>195</v>
      </c>
      <c r="O32" s="3">
        <v>8</v>
      </c>
      <c r="P32" s="12"/>
      <c r="Q32" s="4" t="s">
        <v>50</v>
      </c>
      <c r="R32" s="12" t="s">
        <v>192</v>
      </c>
      <c r="S32" s="3">
        <f>0.5+5+5</f>
        <v>10.5</v>
      </c>
      <c r="Y32" s="4"/>
    </row>
    <row r="33" spans="1:25" ht="14.25">
      <c r="A33" s="4" t="s">
        <v>51</v>
      </c>
      <c r="B33" s="4" t="s">
        <v>59</v>
      </c>
      <c r="C33" s="3">
        <v>10</v>
      </c>
      <c r="D33" s="4"/>
      <c r="E33" s="4" t="s">
        <v>51</v>
      </c>
      <c r="F33" s="4" t="s">
        <v>127</v>
      </c>
      <c r="G33" s="3">
        <f>2+7+1</f>
        <v>10</v>
      </c>
      <c r="H33" s="4"/>
      <c r="I33" s="4" t="s">
        <v>51</v>
      </c>
      <c r="J33" s="12" t="s">
        <v>177</v>
      </c>
      <c r="K33" s="3">
        <f>2+6</f>
        <v>8</v>
      </c>
      <c r="L33" s="4"/>
      <c r="M33" s="4" t="s">
        <v>51</v>
      </c>
      <c r="N33" s="12" t="s">
        <v>128</v>
      </c>
      <c r="O33" s="3">
        <f>5+3</f>
        <v>8</v>
      </c>
      <c r="P33" s="12"/>
      <c r="Q33" s="4" t="s">
        <v>51</v>
      </c>
      <c r="R33" s="12" t="s">
        <v>132</v>
      </c>
      <c r="S33" s="3">
        <v>9</v>
      </c>
      <c r="Y33" s="4"/>
    </row>
    <row r="34" spans="1:25" ht="14.25">
      <c r="A34" s="4" t="s">
        <v>52</v>
      </c>
      <c r="B34" s="4" t="s">
        <v>109</v>
      </c>
      <c r="C34" s="3">
        <v>10</v>
      </c>
      <c r="D34" s="4"/>
      <c r="E34" s="4" t="s">
        <v>52</v>
      </c>
      <c r="F34" s="4" t="s">
        <v>128</v>
      </c>
      <c r="G34" s="3">
        <f>3+5+1.5</f>
        <v>9.5</v>
      </c>
      <c r="H34" s="4"/>
      <c r="I34" s="4" t="s">
        <v>52</v>
      </c>
      <c r="J34" s="12" t="s">
        <v>175</v>
      </c>
      <c r="K34" s="3">
        <v>7</v>
      </c>
      <c r="L34" s="4"/>
      <c r="M34" s="4" t="s">
        <v>52</v>
      </c>
      <c r="N34" s="12" t="s">
        <v>6</v>
      </c>
      <c r="O34" s="3">
        <f>5+2+1</f>
        <v>8</v>
      </c>
      <c r="P34" s="12"/>
      <c r="Q34" s="4" t="s">
        <v>52</v>
      </c>
      <c r="R34" s="12" t="s">
        <v>109</v>
      </c>
      <c r="S34" s="3">
        <f>5+2.5</f>
        <v>7.5</v>
      </c>
      <c r="Y34" s="4"/>
    </row>
    <row r="35" spans="1:25" ht="14.25">
      <c r="A35" s="4" t="s">
        <v>54</v>
      </c>
      <c r="B35" s="4" t="s">
        <v>8</v>
      </c>
      <c r="C35" s="3">
        <v>8</v>
      </c>
      <c r="D35" s="4"/>
      <c r="E35" s="4" t="s">
        <v>54</v>
      </c>
      <c r="F35" s="4" t="s">
        <v>80</v>
      </c>
      <c r="G35" s="3">
        <v>9</v>
      </c>
      <c r="H35" s="4"/>
      <c r="I35" s="4" t="s">
        <v>54</v>
      </c>
      <c r="J35" s="12" t="s">
        <v>186</v>
      </c>
      <c r="K35" s="3">
        <v>7</v>
      </c>
      <c r="L35" s="4"/>
      <c r="M35" s="4" t="s">
        <v>54</v>
      </c>
      <c r="N35" s="12" t="s">
        <v>141</v>
      </c>
      <c r="O35" s="3">
        <f>4+1+2</f>
        <v>7</v>
      </c>
      <c r="P35" s="12"/>
      <c r="Q35" s="4" t="s">
        <v>54</v>
      </c>
      <c r="R35" s="12" t="s">
        <v>177</v>
      </c>
      <c r="S35" s="3">
        <v>7</v>
      </c>
      <c r="Y35" s="4"/>
    </row>
    <row r="36" spans="1:25" ht="14.25">
      <c r="A36" s="4" t="s">
        <v>56</v>
      </c>
      <c r="B36" s="4" t="s">
        <v>107</v>
      </c>
      <c r="C36" s="3">
        <v>7.5</v>
      </c>
      <c r="D36" s="4"/>
      <c r="E36" s="4" t="s">
        <v>56</v>
      </c>
      <c r="F36" s="4" t="s">
        <v>42</v>
      </c>
      <c r="G36" s="3">
        <f>2+6.5</f>
        <v>8.5</v>
      </c>
      <c r="H36" s="4"/>
      <c r="I36" s="4" t="s">
        <v>56</v>
      </c>
      <c r="J36" s="12" t="s">
        <v>76</v>
      </c>
      <c r="K36" s="3">
        <f>1.5+2+1+2</f>
        <v>6.5</v>
      </c>
      <c r="L36" s="4"/>
      <c r="M36" s="4" t="s">
        <v>56</v>
      </c>
      <c r="N36" s="12" t="s">
        <v>116</v>
      </c>
      <c r="O36" s="3">
        <v>6.5</v>
      </c>
      <c r="P36" s="12"/>
      <c r="Q36" s="4" t="s">
        <v>56</v>
      </c>
      <c r="R36" s="12" t="s">
        <v>3</v>
      </c>
      <c r="S36" s="3">
        <v>6.5</v>
      </c>
      <c r="Y36" s="4"/>
    </row>
    <row r="37" spans="1:25" ht="14.25">
      <c r="A37" s="4" t="s">
        <v>57</v>
      </c>
      <c r="B37" s="4" t="s">
        <v>68</v>
      </c>
      <c r="C37" s="3">
        <v>7.5</v>
      </c>
      <c r="D37" s="4"/>
      <c r="E37" s="4" t="s">
        <v>57</v>
      </c>
      <c r="F37" s="12" t="s">
        <v>160</v>
      </c>
      <c r="G37" s="3">
        <f>1+7</f>
        <v>8</v>
      </c>
      <c r="H37" s="4"/>
      <c r="I37" s="4" t="s">
        <v>57</v>
      </c>
      <c r="J37" s="12" t="s">
        <v>141</v>
      </c>
      <c r="K37" s="3">
        <v>6.5</v>
      </c>
      <c r="L37" s="4"/>
      <c r="M37" s="4" t="s">
        <v>57</v>
      </c>
      <c r="N37" s="4" t="s">
        <v>7</v>
      </c>
      <c r="O37" s="3">
        <f>1.5+5</f>
        <v>6.5</v>
      </c>
      <c r="P37" s="12"/>
      <c r="Q37" s="4" t="s">
        <v>57</v>
      </c>
      <c r="R37" s="12" t="s">
        <v>197</v>
      </c>
      <c r="S37" s="3">
        <f>5.5+1</f>
        <v>6.5</v>
      </c>
      <c r="Y37" s="4"/>
    </row>
    <row r="38" spans="1:25" ht="14.25">
      <c r="A38" s="4" t="s">
        <v>58</v>
      </c>
      <c r="B38" s="4" t="s">
        <v>117</v>
      </c>
      <c r="C38" s="3">
        <v>7.5</v>
      </c>
      <c r="D38" s="4"/>
      <c r="E38" s="4" t="s">
        <v>58</v>
      </c>
      <c r="F38" s="4" t="s">
        <v>148</v>
      </c>
      <c r="G38" s="3">
        <v>7.5</v>
      </c>
      <c r="H38" s="4"/>
      <c r="I38" s="4" t="s">
        <v>58</v>
      </c>
      <c r="J38" s="12" t="s">
        <v>140</v>
      </c>
      <c r="K38" s="3">
        <v>6</v>
      </c>
      <c r="L38" s="4"/>
      <c r="M38" s="4" t="s">
        <v>58</v>
      </c>
      <c r="N38" s="12" t="s">
        <v>202</v>
      </c>
      <c r="O38" s="3">
        <v>6</v>
      </c>
      <c r="P38" s="12"/>
      <c r="Q38" s="4" t="s">
        <v>58</v>
      </c>
      <c r="R38" s="12" t="s">
        <v>7</v>
      </c>
      <c r="S38" s="3">
        <f>4+2.5</f>
        <v>6.5</v>
      </c>
      <c r="Y38" s="4"/>
    </row>
    <row r="39" spans="1:25" ht="14.25">
      <c r="A39" s="4" t="s">
        <v>60</v>
      </c>
      <c r="B39" s="4" t="s">
        <v>118</v>
      </c>
      <c r="C39" s="3">
        <v>7.5</v>
      </c>
      <c r="D39" s="4"/>
      <c r="E39" s="4" t="s">
        <v>60</v>
      </c>
      <c r="F39" s="4" t="s">
        <v>156</v>
      </c>
      <c r="G39" s="4">
        <f>2+5.5</f>
        <v>7.5</v>
      </c>
      <c r="H39" s="4"/>
      <c r="I39" s="4" t="s">
        <v>60</v>
      </c>
      <c r="J39" s="12" t="s">
        <v>116</v>
      </c>
      <c r="K39" s="3">
        <v>6</v>
      </c>
      <c r="L39" s="4"/>
      <c r="M39" s="4" t="s">
        <v>60</v>
      </c>
      <c r="N39" s="12" t="s">
        <v>204</v>
      </c>
      <c r="O39" s="3">
        <v>6</v>
      </c>
      <c r="P39" s="12"/>
      <c r="Q39" s="4" t="s">
        <v>60</v>
      </c>
      <c r="R39" s="12" t="s">
        <v>206</v>
      </c>
      <c r="S39" s="3">
        <v>6</v>
      </c>
      <c r="Y39" s="4"/>
    </row>
    <row r="40" spans="1:25" ht="14.25">
      <c r="A40" s="4" t="s">
        <v>61</v>
      </c>
      <c r="B40" s="4" t="s">
        <v>116</v>
      </c>
      <c r="C40" s="3">
        <v>7</v>
      </c>
      <c r="D40" s="4"/>
      <c r="E40" s="4" t="s">
        <v>61</v>
      </c>
      <c r="F40" s="12" t="s">
        <v>135</v>
      </c>
      <c r="G40" s="3">
        <v>7</v>
      </c>
      <c r="H40" s="4"/>
      <c r="I40" s="4" t="s">
        <v>61</v>
      </c>
      <c r="J40" s="12" t="s">
        <v>163</v>
      </c>
      <c r="K40" s="3">
        <f>5+1</f>
        <v>6</v>
      </c>
      <c r="L40" s="4"/>
      <c r="M40" s="4" t="s">
        <v>61</v>
      </c>
      <c r="N40" s="4" t="s">
        <v>111</v>
      </c>
      <c r="O40" s="3">
        <v>6</v>
      </c>
      <c r="P40" s="12"/>
      <c r="Q40" s="4" t="s">
        <v>61</v>
      </c>
      <c r="R40" s="12" t="s">
        <v>91</v>
      </c>
      <c r="S40" s="3">
        <f>5+1</f>
        <v>6</v>
      </c>
      <c r="Y40" s="4"/>
    </row>
    <row r="41" spans="1:25" ht="14.25">
      <c r="A41" s="4" t="s">
        <v>62</v>
      </c>
      <c r="B41" s="4" t="s">
        <v>91</v>
      </c>
      <c r="C41" s="3">
        <v>6</v>
      </c>
      <c r="D41" s="4"/>
      <c r="E41" s="4" t="s">
        <v>62</v>
      </c>
      <c r="F41" s="12" t="s">
        <v>143</v>
      </c>
      <c r="G41" s="3">
        <f>2+5</f>
        <v>7</v>
      </c>
      <c r="H41" s="4"/>
      <c r="I41" s="4" t="s">
        <v>62</v>
      </c>
      <c r="J41" s="12" t="s">
        <v>193</v>
      </c>
      <c r="K41" s="3">
        <v>6</v>
      </c>
      <c r="L41" s="4"/>
      <c r="M41" s="4" t="s">
        <v>62</v>
      </c>
      <c r="N41" s="12" t="s">
        <v>190</v>
      </c>
      <c r="O41" s="3">
        <f>1.5+4</f>
        <v>5.5</v>
      </c>
      <c r="P41" s="12"/>
      <c r="Q41" s="4" t="s">
        <v>62</v>
      </c>
      <c r="R41" s="12" t="s">
        <v>123</v>
      </c>
      <c r="S41" s="3">
        <f>0.5+5</f>
        <v>5.5</v>
      </c>
      <c r="W41" s="3"/>
      <c r="Y41" s="4"/>
    </row>
    <row r="42" spans="1:26" ht="14.25">
      <c r="A42" s="4" t="s">
        <v>63</v>
      </c>
      <c r="B42" s="4" t="s">
        <v>65</v>
      </c>
      <c r="C42" s="3">
        <v>6</v>
      </c>
      <c r="D42" s="4"/>
      <c r="E42" s="4" t="s">
        <v>63</v>
      </c>
      <c r="F42" s="4" t="s">
        <v>151</v>
      </c>
      <c r="G42" s="3">
        <f>1.5+5.5</f>
        <v>7</v>
      </c>
      <c r="H42" s="4"/>
      <c r="I42" s="4" t="s">
        <v>63</v>
      </c>
      <c r="J42" s="12" t="s">
        <v>187</v>
      </c>
      <c r="K42" s="3">
        <v>5</v>
      </c>
      <c r="L42" s="4"/>
      <c r="M42" s="4" t="s">
        <v>63</v>
      </c>
      <c r="N42" s="12" t="s">
        <v>109</v>
      </c>
      <c r="O42" s="3">
        <v>5</v>
      </c>
      <c r="P42" s="12"/>
      <c r="Q42" s="4" t="s">
        <v>63</v>
      </c>
      <c r="R42" s="12" t="s">
        <v>224</v>
      </c>
      <c r="S42" s="3">
        <f>2+3.5</f>
        <v>5.5</v>
      </c>
      <c r="U42" s="3"/>
      <c r="Y42" s="4"/>
      <c r="Z42" s="3"/>
    </row>
    <row r="43" spans="1:25" ht="14.25">
      <c r="A43" s="4" t="s">
        <v>64</v>
      </c>
      <c r="B43" s="4" t="s">
        <v>112</v>
      </c>
      <c r="C43" s="3">
        <v>6</v>
      </c>
      <c r="D43" s="4"/>
      <c r="E43" s="4" t="s">
        <v>64</v>
      </c>
      <c r="F43" s="12" t="s">
        <v>27</v>
      </c>
      <c r="G43" s="3">
        <f>2+5</f>
        <v>7</v>
      </c>
      <c r="H43" s="4"/>
      <c r="I43" s="4" t="s">
        <v>64</v>
      </c>
      <c r="J43" s="12" t="s">
        <v>20</v>
      </c>
      <c r="K43" s="3">
        <v>5</v>
      </c>
      <c r="L43" s="4"/>
      <c r="M43" s="4" t="s">
        <v>64</v>
      </c>
      <c r="N43" s="12" t="s">
        <v>207</v>
      </c>
      <c r="O43" s="3">
        <v>5</v>
      </c>
      <c r="P43" s="12"/>
      <c r="Q43" s="4" t="s">
        <v>64</v>
      </c>
      <c r="R43" s="12" t="s">
        <v>226</v>
      </c>
      <c r="S43" s="3">
        <v>5</v>
      </c>
      <c r="Y43" s="4"/>
    </row>
    <row r="44" spans="1:25" ht="14.25">
      <c r="A44" s="4" t="s">
        <v>66</v>
      </c>
      <c r="B44" s="4" t="s">
        <v>113</v>
      </c>
      <c r="C44" s="3">
        <v>6</v>
      </c>
      <c r="D44" s="4"/>
      <c r="E44" s="4" t="s">
        <v>66</v>
      </c>
      <c r="F44" s="4" t="s">
        <v>20</v>
      </c>
      <c r="G44" s="3">
        <v>6</v>
      </c>
      <c r="H44" s="4"/>
      <c r="I44" s="4" t="s">
        <v>66</v>
      </c>
      <c r="J44" s="12" t="s">
        <v>192</v>
      </c>
      <c r="K44" s="3">
        <v>5</v>
      </c>
      <c r="L44" s="4"/>
      <c r="M44" s="4" t="s">
        <v>66</v>
      </c>
      <c r="N44" s="12" t="s">
        <v>123</v>
      </c>
      <c r="O44" s="3">
        <v>5</v>
      </c>
      <c r="P44" s="12"/>
      <c r="Q44" s="4" t="s">
        <v>66</v>
      </c>
      <c r="R44" s="4" t="s">
        <v>47</v>
      </c>
      <c r="S44" s="3">
        <v>5</v>
      </c>
      <c r="Y44" s="4"/>
    </row>
    <row r="45" spans="1:25" ht="14.25">
      <c r="A45" s="4" t="s">
        <v>67</v>
      </c>
      <c r="B45" s="4" t="s">
        <v>110</v>
      </c>
      <c r="C45" s="3">
        <v>5.5</v>
      </c>
      <c r="D45" s="4"/>
      <c r="E45" s="4" t="s">
        <v>67</v>
      </c>
      <c r="F45" s="12" t="s">
        <v>133</v>
      </c>
      <c r="G45" s="3">
        <f>2.5+2+1</f>
        <v>5.5</v>
      </c>
      <c r="H45" s="4"/>
      <c r="I45" s="4" t="s">
        <v>67</v>
      </c>
      <c r="J45" s="12" t="s">
        <v>125</v>
      </c>
      <c r="K45" s="3">
        <v>4.5</v>
      </c>
      <c r="L45" s="4"/>
      <c r="M45" s="4" t="s">
        <v>67</v>
      </c>
      <c r="N45" s="4" t="s">
        <v>20</v>
      </c>
      <c r="O45" s="3">
        <v>5</v>
      </c>
      <c r="P45" s="12"/>
      <c r="Q45" s="4" t="s">
        <v>67</v>
      </c>
      <c r="R45" s="4" t="s">
        <v>237</v>
      </c>
      <c r="S45" s="3">
        <v>5</v>
      </c>
      <c r="Y45" s="4"/>
    </row>
    <row r="46" spans="1:25" ht="14.25">
      <c r="A46" s="4" t="s">
        <v>69</v>
      </c>
      <c r="B46" s="4" t="s">
        <v>99</v>
      </c>
      <c r="C46" s="3">
        <v>5.5</v>
      </c>
      <c r="D46" s="4"/>
      <c r="E46" s="4" t="s">
        <v>69</v>
      </c>
      <c r="F46" s="4" t="s">
        <v>122</v>
      </c>
      <c r="G46" s="3">
        <v>5</v>
      </c>
      <c r="H46" s="4"/>
      <c r="I46" s="4" t="s">
        <v>69</v>
      </c>
      <c r="J46" s="12" t="s">
        <v>155</v>
      </c>
      <c r="K46" s="3">
        <v>4</v>
      </c>
      <c r="L46" s="4"/>
      <c r="M46" s="4" t="s">
        <v>69</v>
      </c>
      <c r="N46" s="4" t="s">
        <v>192</v>
      </c>
      <c r="O46" s="3">
        <v>5</v>
      </c>
      <c r="P46" s="12"/>
      <c r="Q46" s="4" t="s">
        <v>69</v>
      </c>
      <c r="R46" s="4" t="s">
        <v>179</v>
      </c>
      <c r="S46" s="3">
        <v>5</v>
      </c>
      <c r="Y46" s="4"/>
    </row>
    <row r="47" spans="1:25" ht="14.25">
      <c r="A47" s="4" t="s">
        <v>70</v>
      </c>
      <c r="B47" s="4" t="s">
        <v>25</v>
      </c>
      <c r="C47" s="3">
        <v>5.5</v>
      </c>
      <c r="D47" s="4"/>
      <c r="E47" s="4" t="s">
        <v>70</v>
      </c>
      <c r="F47" s="4" t="s">
        <v>146</v>
      </c>
      <c r="G47" s="3">
        <v>5</v>
      </c>
      <c r="H47" s="4"/>
      <c r="I47" s="4" t="s">
        <v>70</v>
      </c>
      <c r="J47" s="12" t="s">
        <v>16</v>
      </c>
      <c r="K47" s="3">
        <v>4</v>
      </c>
      <c r="L47" s="4"/>
      <c r="M47" s="4" t="s">
        <v>70</v>
      </c>
      <c r="N47" s="12" t="s">
        <v>168</v>
      </c>
      <c r="O47" s="3">
        <v>4</v>
      </c>
      <c r="P47" s="12"/>
      <c r="Q47" s="4" t="s">
        <v>70</v>
      </c>
      <c r="R47" s="12" t="s">
        <v>166</v>
      </c>
      <c r="S47" s="3">
        <f>3+1.5</f>
        <v>4.5</v>
      </c>
      <c r="Y47" s="4"/>
    </row>
    <row r="48" spans="1:25" ht="14.25">
      <c r="A48" s="4" t="s">
        <v>72</v>
      </c>
      <c r="B48" s="4" t="s">
        <v>111</v>
      </c>
      <c r="C48" s="3">
        <v>5</v>
      </c>
      <c r="D48" s="4"/>
      <c r="E48" s="4" t="s">
        <v>72</v>
      </c>
      <c r="F48" s="4" t="s">
        <v>163</v>
      </c>
      <c r="G48" s="3">
        <v>5</v>
      </c>
      <c r="H48" s="4"/>
      <c r="I48" s="4" t="s">
        <v>72</v>
      </c>
      <c r="J48" s="12" t="s">
        <v>127</v>
      </c>
      <c r="K48" s="3">
        <f>2+2</f>
        <v>4</v>
      </c>
      <c r="L48" s="4"/>
      <c r="M48" s="4" t="s">
        <v>72</v>
      </c>
      <c r="N48" s="12" t="s">
        <v>171</v>
      </c>
      <c r="O48" s="3">
        <v>4</v>
      </c>
      <c r="P48" s="12"/>
      <c r="Q48" s="4" t="s">
        <v>72</v>
      </c>
      <c r="R48" s="12" t="s">
        <v>133</v>
      </c>
      <c r="S48" s="3">
        <f>0.5+3+1</f>
        <v>4.5</v>
      </c>
      <c r="Y48" s="4"/>
    </row>
    <row r="49" spans="1:25" ht="14.25">
      <c r="A49" s="4" t="s">
        <v>73</v>
      </c>
      <c r="B49" s="4" t="s">
        <v>12</v>
      </c>
      <c r="C49" s="3">
        <v>5</v>
      </c>
      <c r="D49" s="4"/>
      <c r="E49" s="4" t="s">
        <v>73</v>
      </c>
      <c r="F49" s="12" t="s">
        <v>142</v>
      </c>
      <c r="G49" s="3">
        <v>4.5</v>
      </c>
      <c r="H49" s="4"/>
      <c r="I49" s="4" t="s">
        <v>73</v>
      </c>
      <c r="J49" s="12" t="s">
        <v>123</v>
      </c>
      <c r="K49" s="3">
        <v>3</v>
      </c>
      <c r="L49" s="4"/>
      <c r="M49" s="4" t="s">
        <v>73</v>
      </c>
      <c r="N49" s="12" t="s">
        <v>132</v>
      </c>
      <c r="O49" s="3">
        <v>4</v>
      </c>
      <c r="P49" s="12"/>
      <c r="Q49" s="4" t="s">
        <v>73</v>
      </c>
      <c r="R49" s="12" t="s">
        <v>220</v>
      </c>
      <c r="S49" s="3">
        <f>3+1</f>
        <v>4</v>
      </c>
      <c r="Y49" s="4"/>
    </row>
    <row r="50" spans="1:25" ht="14.25">
      <c r="A50" s="4" t="s">
        <v>74</v>
      </c>
      <c r="B50" s="4" t="s">
        <v>106</v>
      </c>
      <c r="C50" s="3">
        <v>5</v>
      </c>
      <c r="D50" s="4"/>
      <c r="E50" s="4" t="s">
        <v>74</v>
      </c>
      <c r="F50" s="4" t="s">
        <v>149</v>
      </c>
      <c r="G50" s="3">
        <v>4.5</v>
      </c>
      <c r="H50" s="4"/>
      <c r="I50" s="4" t="s">
        <v>74</v>
      </c>
      <c r="J50" s="12" t="s">
        <v>109</v>
      </c>
      <c r="K50" s="3">
        <f>1+1+1</f>
        <v>3</v>
      </c>
      <c r="L50" s="4"/>
      <c r="M50" s="4" t="s">
        <v>74</v>
      </c>
      <c r="N50" s="12" t="s">
        <v>76</v>
      </c>
      <c r="O50" s="3">
        <v>4</v>
      </c>
      <c r="P50" s="12"/>
      <c r="Q50" s="4" t="s">
        <v>74</v>
      </c>
      <c r="R50" s="4" t="s">
        <v>163</v>
      </c>
      <c r="S50" s="3">
        <v>4</v>
      </c>
      <c r="Y50" s="4"/>
    </row>
    <row r="51" spans="1:25" ht="14.25">
      <c r="A51" s="4" t="s">
        <v>75</v>
      </c>
      <c r="B51" s="4" t="s">
        <v>114</v>
      </c>
      <c r="C51" s="3">
        <v>5</v>
      </c>
      <c r="D51" s="4"/>
      <c r="E51" s="4" t="s">
        <v>75</v>
      </c>
      <c r="F51" s="12" t="s">
        <v>134</v>
      </c>
      <c r="G51" s="3">
        <f>2+2</f>
        <v>4</v>
      </c>
      <c r="H51" s="4"/>
      <c r="I51" s="4" t="s">
        <v>75</v>
      </c>
      <c r="J51" s="12" t="s">
        <v>3</v>
      </c>
      <c r="K51" s="3">
        <v>2.5</v>
      </c>
      <c r="L51" s="4"/>
      <c r="M51" s="4" t="s">
        <v>75</v>
      </c>
      <c r="N51" s="12" t="s">
        <v>176</v>
      </c>
      <c r="O51" s="3">
        <v>4</v>
      </c>
      <c r="P51" s="12"/>
      <c r="Q51" s="4" t="s">
        <v>75</v>
      </c>
      <c r="R51" s="12" t="s">
        <v>225</v>
      </c>
      <c r="S51" s="3">
        <v>3</v>
      </c>
      <c r="Y51" s="4"/>
    </row>
    <row r="52" spans="1:25" ht="14.25">
      <c r="A52" s="4" t="s">
        <v>77</v>
      </c>
      <c r="B52" s="4" t="s">
        <v>44</v>
      </c>
      <c r="C52" s="3">
        <v>5</v>
      </c>
      <c r="D52" s="4"/>
      <c r="E52" s="4" t="s">
        <v>77</v>
      </c>
      <c r="F52" s="4" t="s">
        <v>154</v>
      </c>
      <c r="G52" s="3">
        <f>1+3</f>
        <v>4</v>
      </c>
      <c r="H52" s="4"/>
      <c r="I52" s="4" t="s">
        <v>77</v>
      </c>
      <c r="J52" s="12" t="s">
        <v>171</v>
      </c>
      <c r="K52" s="3">
        <v>2</v>
      </c>
      <c r="L52" s="4"/>
      <c r="M52" s="4" t="s">
        <v>77</v>
      </c>
      <c r="N52" s="12" t="s">
        <v>44</v>
      </c>
      <c r="O52" s="3">
        <v>3.5</v>
      </c>
      <c r="P52" s="12"/>
      <c r="Q52" s="4" t="s">
        <v>77</v>
      </c>
      <c r="R52" s="4" t="s">
        <v>233</v>
      </c>
      <c r="S52" s="3">
        <v>3</v>
      </c>
      <c r="Y52" s="4"/>
    </row>
    <row r="53" spans="1:25" ht="14.25">
      <c r="A53" s="4" t="s">
        <v>78</v>
      </c>
      <c r="B53" s="4" t="s">
        <v>115</v>
      </c>
      <c r="C53" s="3">
        <v>5</v>
      </c>
      <c r="D53" s="4"/>
      <c r="E53" s="4" t="s">
        <v>78</v>
      </c>
      <c r="F53" s="4" t="s">
        <v>130</v>
      </c>
      <c r="G53" s="3">
        <f>1.5+2</f>
        <v>3.5</v>
      </c>
      <c r="H53" s="4"/>
      <c r="I53" s="4" t="s">
        <v>78</v>
      </c>
      <c r="J53" s="12" t="s">
        <v>130</v>
      </c>
      <c r="K53" s="3">
        <v>2</v>
      </c>
      <c r="L53" s="4"/>
      <c r="M53" s="4" t="s">
        <v>78</v>
      </c>
      <c r="N53" s="12" t="s">
        <v>197</v>
      </c>
      <c r="O53" s="3">
        <v>3</v>
      </c>
      <c r="P53" s="12"/>
      <c r="Q53" s="4" t="s">
        <v>78</v>
      </c>
      <c r="R53" s="12" t="s">
        <v>230</v>
      </c>
      <c r="S53" s="3">
        <v>2.5</v>
      </c>
      <c r="Y53" s="4"/>
    </row>
    <row r="54" spans="1:25" ht="14.25">
      <c r="A54" s="4" t="s">
        <v>79</v>
      </c>
      <c r="B54" s="4" t="s">
        <v>119</v>
      </c>
      <c r="C54" s="3">
        <v>5</v>
      </c>
      <c r="D54" s="4"/>
      <c r="E54" s="4" t="s">
        <v>79</v>
      </c>
      <c r="F54" s="4" t="s">
        <v>124</v>
      </c>
      <c r="G54" s="3">
        <v>3</v>
      </c>
      <c r="H54" s="4"/>
      <c r="I54" s="4" t="s">
        <v>79</v>
      </c>
      <c r="J54" s="12" t="s">
        <v>25</v>
      </c>
      <c r="K54" s="3">
        <v>2</v>
      </c>
      <c r="L54" s="4"/>
      <c r="M54" s="4" t="s">
        <v>79</v>
      </c>
      <c r="N54" s="12" t="s">
        <v>200</v>
      </c>
      <c r="O54" s="3">
        <v>3</v>
      </c>
      <c r="P54" s="12"/>
      <c r="Q54" s="4" t="s">
        <v>79</v>
      </c>
      <c r="R54" s="12" t="s">
        <v>222</v>
      </c>
      <c r="S54" s="3">
        <v>2</v>
      </c>
      <c r="Y54" s="4"/>
    </row>
    <row r="55" spans="1:25" ht="14.25">
      <c r="A55" s="4" t="s">
        <v>81</v>
      </c>
      <c r="B55" s="4" t="s">
        <v>120</v>
      </c>
      <c r="C55" s="3">
        <v>5</v>
      </c>
      <c r="D55" s="4"/>
      <c r="E55" s="4" t="s">
        <v>81</v>
      </c>
      <c r="F55" s="12" t="s">
        <v>139</v>
      </c>
      <c r="G55" s="3">
        <v>3</v>
      </c>
      <c r="H55" s="4"/>
      <c r="I55" s="4" t="s">
        <v>81</v>
      </c>
      <c r="J55" s="12" t="s">
        <v>188</v>
      </c>
      <c r="K55" s="3">
        <v>2</v>
      </c>
      <c r="L55" s="4"/>
      <c r="M55" s="4" t="s">
        <v>81</v>
      </c>
      <c r="N55" s="12" t="s">
        <v>205</v>
      </c>
      <c r="O55" s="3">
        <v>3</v>
      </c>
      <c r="P55" s="12"/>
      <c r="Q55" s="4" t="s">
        <v>81</v>
      </c>
      <c r="R55" s="12" t="s">
        <v>223</v>
      </c>
      <c r="S55" s="3">
        <v>2</v>
      </c>
      <c r="Y55" s="4"/>
    </row>
    <row r="56" spans="1:25" ht="14.25">
      <c r="A56" s="4" t="s">
        <v>82</v>
      </c>
      <c r="B56" s="4" t="s">
        <v>53</v>
      </c>
      <c r="C56" s="3">
        <v>5</v>
      </c>
      <c r="D56" s="4"/>
      <c r="E56" s="4" t="s">
        <v>82</v>
      </c>
      <c r="F56" s="4" t="s">
        <v>152</v>
      </c>
      <c r="G56" s="3">
        <v>3</v>
      </c>
      <c r="H56" s="4"/>
      <c r="I56" s="4" t="s">
        <v>82</v>
      </c>
      <c r="J56" s="12" t="s">
        <v>172</v>
      </c>
      <c r="K56" s="3">
        <f>1+1</f>
        <v>2</v>
      </c>
      <c r="L56" s="4"/>
      <c r="M56" s="4" t="s">
        <v>82</v>
      </c>
      <c r="N56" s="12" t="s">
        <v>198</v>
      </c>
      <c r="O56" s="3">
        <v>2</v>
      </c>
      <c r="P56" s="12"/>
      <c r="Q56" s="4" t="s">
        <v>82</v>
      </c>
      <c r="R56" s="12" t="s">
        <v>227</v>
      </c>
      <c r="S56" s="3">
        <v>2</v>
      </c>
      <c r="Y56" s="4"/>
    </row>
    <row r="57" spans="1:25" ht="14.25">
      <c r="A57" s="4" t="s">
        <v>85</v>
      </c>
      <c r="B57" s="4" t="s">
        <v>71</v>
      </c>
      <c r="C57" s="3">
        <v>3.5</v>
      </c>
      <c r="D57" s="4"/>
      <c r="E57" s="4" t="s">
        <v>85</v>
      </c>
      <c r="F57" s="4" t="s">
        <v>164</v>
      </c>
      <c r="G57" s="3">
        <v>3</v>
      </c>
      <c r="H57" s="4"/>
      <c r="I57" s="4" t="s">
        <v>85</v>
      </c>
      <c r="J57" s="12" t="s">
        <v>113</v>
      </c>
      <c r="K57" s="3">
        <v>1.5</v>
      </c>
      <c r="L57" s="4"/>
      <c r="M57" s="4" t="s">
        <v>85</v>
      </c>
      <c r="N57" s="12" t="s">
        <v>127</v>
      </c>
      <c r="O57" s="3">
        <v>2</v>
      </c>
      <c r="P57" s="12"/>
      <c r="Q57" s="4" t="s">
        <v>85</v>
      </c>
      <c r="R57" s="12" t="s">
        <v>128</v>
      </c>
      <c r="S57" s="3">
        <v>2</v>
      </c>
      <c r="Y57" s="4"/>
    </row>
    <row r="58" spans="1:25" ht="14.25">
      <c r="A58" s="4" t="s">
        <v>86</v>
      </c>
      <c r="B58" s="4" t="s">
        <v>16</v>
      </c>
      <c r="C58" s="3">
        <v>3</v>
      </c>
      <c r="D58" s="4"/>
      <c r="E58" s="4" t="s">
        <v>86</v>
      </c>
      <c r="F58" s="12" t="s">
        <v>59</v>
      </c>
      <c r="G58" s="3">
        <v>2.5</v>
      </c>
      <c r="H58" s="4"/>
      <c r="I58" s="4" t="s">
        <v>86</v>
      </c>
      <c r="J58" s="12" t="s">
        <v>173</v>
      </c>
      <c r="K58" s="3">
        <v>1</v>
      </c>
      <c r="L58" s="4"/>
      <c r="M58" s="4" t="s">
        <v>86</v>
      </c>
      <c r="N58" s="12" t="s">
        <v>142</v>
      </c>
      <c r="O58" s="3">
        <v>2</v>
      </c>
      <c r="P58" s="12"/>
      <c r="Q58" s="4" t="s">
        <v>86</v>
      </c>
      <c r="R58" s="4" t="s">
        <v>231</v>
      </c>
      <c r="S58" s="3">
        <v>1.5</v>
      </c>
      <c r="Y58" s="4"/>
    </row>
    <row r="59" spans="1:25" ht="14.25">
      <c r="A59" s="9" t="s">
        <v>83</v>
      </c>
      <c r="B59" t="s">
        <v>84</v>
      </c>
      <c r="D59" s="4"/>
      <c r="E59" s="4"/>
      <c r="F59" s="12" t="s">
        <v>91</v>
      </c>
      <c r="G59" s="3">
        <f>1+1.5</f>
        <v>2.5</v>
      </c>
      <c r="H59" s="4"/>
      <c r="I59" s="16" t="s">
        <v>87</v>
      </c>
      <c r="J59" s="12" t="s">
        <v>149</v>
      </c>
      <c r="K59" s="3">
        <v>1</v>
      </c>
      <c r="L59" s="4"/>
      <c r="M59" s="16" t="s">
        <v>212</v>
      </c>
      <c r="N59" s="12" t="s">
        <v>106</v>
      </c>
      <c r="O59" s="3">
        <v>2</v>
      </c>
      <c r="P59" s="4"/>
      <c r="Q59" s="16" t="s">
        <v>212</v>
      </c>
      <c r="R59" s="4" t="s">
        <v>232</v>
      </c>
      <c r="S59" s="3">
        <v>1.5</v>
      </c>
      <c r="Y59" s="4"/>
    </row>
    <row r="60" spans="1:25" ht="14.25">
      <c r="A60" s="4"/>
      <c r="B60" s="4"/>
      <c r="C60" s="3"/>
      <c r="D60" s="4"/>
      <c r="E60" s="4"/>
      <c r="F60" s="4" t="s">
        <v>157</v>
      </c>
      <c r="G60" s="3">
        <v>2.5</v>
      </c>
      <c r="H60" s="4"/>
      <c r="I60" s="16" t="s">
        <v>88</v>
      </c>
      <c r="J60" s="12" t="s">
        <v>11</v>
      </c>
      <c r="K60" s="3">
        <v>1</v>
      </c>
      <c r="L60" s="4"/>
      <c r="M60" s="16" t="s">
        <v>88</v>
      </c>
      <c r="N60" s="12" t="s">
        <v>193</v>
      </c>
      <c r="O60" s="3">
        <v>2</v>
      </c>
      <c r="P60" s="4"/>
      <c r="Q60" s="16" t="s">
        <v>88</v>
      </c>
      <c r="R60" s="4" t="s">
        <v>238</v>
      </c>
      <c r="S60" s="3">
        <v>1.5</v>
      </c>
      <c r="Y60" s="4"/>
    </row>
    <row r="61" spans="1:25" ht="14.25">
      <c r="A61" s="4"/>
      <c r="B61" s="4"/>
      <c r="C61" s="3"/>
      <c r="D61" s="4"/>
      <c r="E61" s="4"/>
      <c r="F61" s="4" t="s">
        <v>32</v>
      </c>
      <c r="G61" s="3">
        <v>2.5</v>
      </c>
      <c r="H61" s="4"/>
      <c r="I61" s="16" t="s">
        <v>89</v>
      </c>
      <c r="J61" s="12" t="s">
        <v>133</v>
      </c>
      <c r="K61" s="3">
        <v>1</v>
      </c>
      <c r="L61" s="4"/>
      <c r="M61" s="16" t="s">
        <v>89</v>
      </c>
      <c r="N61" s="12" t="s">
        <v>208</v>
      </c>
      <c r="O61" s="3">
        <v>2</v>
      </c>
      <c r="P61" s="4"/>
      <c r="Q61" s="16" t="s">
        <v>89</v>
      </c>
      <c r="R61" s="12" t="s">
        <v>221</v>
      </c>
      <c r="S61" s="3">
        <v>1</v>
      </c>
      <c r="Y61" s="4"/>
    </row>
    <row r="62" spans="1:25" ht="15">
      <c r="A62" s="15" t="s">
        <v>239</v>
      </c>
      <c r="B62" s="4"/>
      <c r="C62" s="3"/>
      <c r="D62" s="4"/>
      <c r="E62" s="4"/>
      <c r="F62" s="4" t="s">
        <v>158</v>
      </c>
      <c r="G62" s="3">
        <v>2.5</v>
      </c>
      <c r="H62" s="4"/>
      <c r="I62" s="16" t="s">
        <v>90</v>
      </c>
      <c r="J62" s="12" t="s">
        <v>178</v>
      </c>
      <c r="K62" s="3">
        <v>1</v>
      </c>
      <c r="L62" s="4"/>
      <c r="M62" s="16" t="s">
        <v>90</v>
      </c>
      <c r="N62" s="12" t="s">
        <v>113</v>
      </c>
      <c r="O62" s="3">
        <v>2</v>
      </c>
      <c r="P62" s="4"/>
      <c r="Q62" s="16" t="s">
        <v>90</v>
      </c>
      <c r="R62" s="12" t="s">
        <v>127</v>
      </c>
      <c r="S62" s="3">
        <v>1</v>
      </c>
      <c r="Y62" s="4"/>
    </row>
    <row r="63" spans="1:25" ht="15">
      <c r="A63" s="17" t="s">
        <v>240</v>
      </c>
      <c r="B63" s="4"/>
      <c r="C63" s="3"/>
      <c r="D63" s="4"/>
      <c r="E63" s="4"/>
      <c r="F63" s="4" t="s">
        <v>159</v>
      </c>
      <c r="G63" s="3">
        <v>2.5</v>
      </c>
      <c r="H63" s="4"/>
      <c r="I63" s="16" t="s">
        <v>92</v>
      </c>
      <c r="J63" s="12" t="s">
        <v>179</v>
      </c>
      <c r="K63" s="3">
        <v>1</v>
      </c>
      <c r="L63" s="4"/>
      <c r="M63" s="16" t="s">
        <v>92</v>
      </c>
      <c r="N63" s="4" t="s">
        <v>149</v>
      </c>
      <c r="O63" s="3">
        <v>2</v>
      </c>
      <c r="P63" s="4"/>
      <c r="Q63" s="16" t="s">
        <v>92</v>
      </c>
      <c r="R63" s="12" t="s">
        <v>176</v>
      </c>
      <c r="S63" s="3">
        <v>1</v>
      </c>
      <c r="Y63" s="4"/>
    </row>
    <row r="64" spans="1:25" ht="14.25">
      <c r="A64" s="4"/>
      <c r="B64" s="4"/>
      <c r="C64" s="3"/>
      <c r="D64" s="4"/>
      <c r="E64" s="4"/>
      <c r="F64" s="4" t="s">
        <v>109</v>
      </c>
      <c r="G64" s="3">
        <f>0.5+2</f>
        <v>2.5</v>
      </c>
      <c r="H64" s="4"/>
      <c r="I64" s="16" t="s">
        <v>93</v>
      </c>
      <c r="J64" s="12" t="s">
        <v>180</v>
      </c>
      <c r="K64" s="3">
        <v>1</v>
      </c>
      <c r="L64" s="4"/>
      <c r="M64" s="16" t="s">
        <v>93</v>
      </c>
      <c r="N64" s="12" t="s">
        <v>154</v>
      </c>
      <c r="O64" s="3">
        <v>1.5</v>
      </c>
      <c r="P64" s="4"/>
      <c r="Q64" s="16" t="s">
        <v>93</v>
      </c>
      <c r="R64" s="12" t="s">
        <v>149</v>
      </c>
      <c r="S64" s="3">
        <v>1</v>
      </c>
      <c r="Y64" s="4"/>
    </row>
    <row r="65" spans="1:25" ht="14.25">
      <c r="A65" s="4"/>
      <c r="B65" s="4"/>
      <c r="C65" s="3"/>
      <c r="D65" s="4"/>
      <c r="E65" s="4"/>
      <c r="F65" s="4" t="s">
        <v>71</v>
      </c>
      <c r="G65" s="3">
        <v>2</v>
      </c>
      <c r="H65" s="4"/>
      <c r="I65" s="16" t="s">
        <v>94</v>
      </c>
      <c r="J65" s="12" t="s">
        <v>185</v>
      </c>
      <c r="K65" s="3">
        <v>1</v>
      </c>
      <c r="L65" s="4"/>
      <c r="M65" s="16" t="s">
        <v>94</v>
      </c>
      <c r="N65" s="12" t="s">
        <v>184</v>
      </c>
      <c r="O65" s="3">
        <v>1.5</v>
      </c>
      <c r="P65" s="4"/>
      <c r="Q65" s="16" t="s">
        <v>94</v>
      </c>
      <c r="R65" s="12" t="s">
        <v>141</v>
      </c>
      <c r="S65" s="3">
        <v>1</v>
      </c>
      <c r="Y65" s="4"/>
    </row>
    <row r="66" spans="1:25" ht="14.25">
      <c r="A66" s="4"/>
      <c r="B66" s="4"/>
      <c r="C66" s="3"/>
      <c r="D66" s="4"/>
      <c r="E66" s="4"/>
      <c r="F66" s="12" t="s">
        <v>136</v>
      </c>
      <c r="G66" s="3">
        <v>2</v>
      </c>
      <c r="H66" s="4"/>
      <c r="I66" s="16" t="s">
        <v>95</v>
      </c>
      <c r="J66" s="4" t="s">
        <v>194</v>
      </c>
      <c r="K66" s="3">
        <v>1</v>
      </c>
      <c r="L66" s="4"/>
      <c r="M66" s="16" t="s">
        <v>95</v>
      </c>
      <c r="N66" s="12" t="s">
        <v>150</v>
      </c>
      <c r="O66" s="3">
        <v>1.5</v>
      </c>
      <c r="P66" s="4"/>
      <c r="Q66" s="16" t="s">
        <v>95</v>
      </c>
      <c r="R66" s="12" t="s">
        <v>185</v>
      </c>
      <c r="S66" s="3">
        <v>1</v>
      </c>
      <c r="Y66" s="4"/>
    </row>
    <row r="67" spans="1:25" ht="14.25">
      <c r="A67" s="4"/>
      <c r="B67" s="4"/>
      <c r="C67" s="3"/>
      <c r="D67" s="4"/>
      <c r="E67" s="4"/>
      <c r="F67" s="12" t="s">
        <v>140</v>
      </c>
      <c r="G67" s="3">
        <v>2</v>
      </c>
      <c r="H67" s="4"/>
      <c r="I67" s="16" t="s">
        <v>96</v>
      </c>
      <c r="J67" s="4" t="s">
        <v>166</v>
      </c>
      <c r="K67" s="3">
        <v>1</v>
      </c>
      <c r="L67" s="4"/>
      <c r="M67" s="16" t="s">
        <v>96</v>
      </c>
      <c r="N67" s="4" t="s">
        <v>211</v>
      </c>
      <c r="O67" s="3">
        <v>1.5</v>
      </c>
      <c r="P67" s="4"/>
      <c r="Q67" s="16" t="s">
        <v>96</v>
      </c>
      <c r="R67" s="12" t="s">
        <v>228</v>
      </c>
      <c r="S67" s="3">
        <v>1</v>
      </c>
      <c r="Y67" s="4"/>
    </row>
    <row r="68" spans="1:25" ht="14.25">
      <c r="A68" s="4"/>
      <c r="B68" s="4"/>
      <c r="C68" s="3"/>
      <c r="D68" s="4"/>
      <c r="E68" s="4"/>
      <c r="F68" s="12" t="s">
        <v>144</v>
      </c>
      <c r="G68" s="3">
        <v>2</v>
      </c>
      <c r="H68" s="4"/>
      <c r="I68" s="16" t="s">
        <v>97</v>
      </c>
      <c r="J68" s="12" t="s">
        <v>182</v>
      </c>
      <c r="K68" s="3">
        <v>0.5</v>
      </c>
      <c r="L68" s="4"/>
      <c r="M68" s="16" t="s">
        <v>97</v>
      </c>
      <c r="N68" s="4" t="s">
        <v>133</v>
      </c>
      <c r="O68" s="3">
        <v>1.5</v>
      </c>
      <c r="P68" s="4"/>
      <c r="Q68" s="16" t="s">
        <v>97</v>
      </c>
      <c r="R68" s="12" t="s">
        <v>182</v>
      </c>
      <c r="S68" s="3">
        <v>1</v>
      </c>
      <c r="Y68" s="4"/>
    </row>
    <row r="69" spans="1:25" ht="14.25">
      <c r="A69" s="4"/>
      <c r="B69" s="4"/>
      <c r="C69" s="3"/>
      <c r="D69" s="4"/>
      <c r="E69" s="4"/>
      <c r="F69" s="4" t="s">
        <v>153</v>
      </c>
      <c r="G69" s="3">
        <v>2</v>
      </c>
      <c r="H69" s="4"/>
      <c r="I69" s="16" t="s">
        <v>98</v>
      </c>
      <c r="J69" s="12" t="s">
        <v>183</v>
      </c>
      <c r="K69" s="3">
        <v>0.5</v>
      </c>
      <c r="L69" s="4"/>
      <c r="M69" s="16" t="s">
        <v>98</v>
      </c>
      <c r="N69" s="12" t="s">
        <v>199</v>
      </c>
      <c r="O69" s="3">
        <v>1</v>
      </c>
      <c r="P69" s="4"/>
      <c r="Q69" s="16" t="s">
        <v>98</v>
      </c>
      <c r="R69" s="4" t="s">
        <v>160</v>
      </c>
      <c r="S69" s="3">
        <v>1</v>
      </c>
      <c r="Y69" s="4"/>
    </row>
    <row r="70" spans="1:25" ht="14.25">
      <c r="A70" s="14"/>
      <c r="D70" s="4"/>
      <c r="E70" s="4"/>
      <c r="F70" s="4" t="s">
        <v>129</v>
      </c>
      <c r="G70" s="3">
        <v>1.5</v>
      </c>
      <c r="H70" s="4"/>
      <c r="I70" s="16" t="s">
        <v>100</v>
      </c>
      <c r="J70" s="12" t="s">
        <v>189</v>
      </c>
      <c r="K70" s="3">
        <v>0.5</v>
      </c>
      <c r="L70" s="4"/>
      <c r="M70" s="16" t="s">
        <v>100</v>
      </c>
      <c r="N70" s="12" t="s">
        <v>206</v>
      </c>
      <c r="O70" s="3">
        <v>1</v>
      </c>
      <c r="P70" s="4"/>
      <c r="Q70" s="16" t="s">
        <v>100</v>
      </c>
      <c r="R70" s="4" t="s">
        <v>148</v>
      </c>
      <c r="S70" s="3">
        <v>1</v>
      </c>
      <c r="Y70" s="4"/>
    </row>
    <row r="71" spans="1:25" ht="14.25">
      <c r="A71" s="4"/>
      <c r="B71" s="4"/>
      <c r="C71" s="3"/>
      <c r="D71" s="4"/>
      <c r="E71" s="4"/>
      <c r="F71" s="4" t="s">
        <v>125</v>
      </c>
      <c r="G71" s="3">
        <v>1.5</v>
      </c>
      <c r="H71" s="4"/>
      <c r="I71" s="16" t="s">
        <v>101</v>
      </c>
      <c r="J71" s="12" t="s">
        <v>190</v>
      </c>
      <c r="K71" s="3">
        <v>0.5</v>
      </c>
      <c r="L71" s="4"/>
      <c r="M71" s="16" t="s">
        <v>101</v>
      </c>
      <c r="N71" s="4" t="s">
        <v>148</v>
      </c>
      <c r="O71" s="3">
        <v>1</v>
      </c>
      <c r="P71" s="4"/>
      <c r="Q71" s="16" t="s">
        <v>101</v>
      </c>
      <c r="R71" s="12" t="s">
        <v>154</v>
      </c>
      <c r="S71" s="3">
        <v>0.5</v>
      </c>
      <c r="Y71" s="4"/>
    </row>
    <row r="72" spans="1:25" ht="14.25">
      <c r="A72" s="4"/>
      <c r="B72" s="4"/>
      <c r="C72" s="3"/>
      <c r="D72" s="4"/>
      <c r="E72" s="4"/>
      <c r="F72" s="4" t="s">
        <v>126</v>
      </c>
      <c r="G72" s="3">
        <v>1.5</v>
      </c>
      <c r="H72" s="4"/>
      <c r="I72" s="4"/>
      <c r="J72" s="4"/>
      <c r="K72" s="4"/>
      <c r="L72" s="4"/>
      <c r="M72" s="16" t="s">
        <v>102</v>
      </c>
      <c r="N72" s="4" t="s">
        <v>179</v>
      </c>
      <c r="O72" s="3">
        <v>1</v>
      </c>
      <c r="P72" s="4"/>
      <c r="Q72" s="16" t="s">
        <v>102</v>
      </c>
      <c r="R72" s="12" t="s">
        <v>150</v>
      </c>
      <c r="S72" s="3">
        <v>0.5</v>
      </c>
      <c r="Y72" s="4"/>
    </row>
    <row r="73" spans="1:25" ht="14.25">
      <c r="A73" s="4"/>
      <c r="B73" s="4"/>
      <c r="C73" s="3"/>
      <c r="D73" s="4"/>
      <c r="E73" s="4"/>
      <c r="F73" s="4" t="s">
        <v>150</v>
      </c>
      <c r="G73" s="3">
        <v>1.5</v>
      </c>
      <c r="H73" s="4"/>
      <c r="I73" s="4"/>
      <c r="J73" s="4"/>
      <c r="K73" s="4"/>
      <c r="L73" s="4"/>
      <c r="M73" s="16" t="s">
        <v>103</v>
      </c>
      <c r="N73" s="4" t="s">
        <v>177</v>
      </c>
      <c r="O73" s="3">
        <v>0.5</v>
      </c>
      <c r="P73" s="4"/>
      <c r="Q73" s="16" t="s">
        <v>103</v>
      </c>
      <c r="R73" s="4" t="s">
        <v>2</v>
      </c>
      <c r="S73" s="3">
        <v>0.5</v>
      </c>
      <c r="Y73" s="4"/>
    </row>
    <row r="74" spans="1:25" ht="14.25">
      <c r="A74" s="4"/>
      <c r="B74" s="4"/>
      <c r="C74" s="3"/>
      <c r="D74" s="4"/>
      <c r="E74" s="4"/>
      <c r="F74" s="4" t="s">
        <v>165</v>
      </c>
      <c r="G74" s="3">
        <v>1.5</v>
      </c>
      <c r="H74" s="4"/>
      <c r="I74" s="4"/>
      <c r="J74" s="4"/>
      <c r="K74" s="4"/>
      <c r="L74" s="4"/>
      <c r="M74" s="16" t="s">
        <v>104</v>
      </c>
      <c r="N74" s="4" t="s">
        <v>213</v>
      </c>
      <c r="O74" s="3">
        <v>0.5</v>
      </c>
      <c r="P74" s="4"/>
      <c r="Q74" s="16" t="s">
        <v>104</v>
      </c>
      <c r="R74" s="4" t="s">
        <v>12</v>
      </c>
      <c r="S74" s="3">
        <v>0.5</v>
      </c>
      <c r="Y74" s="4"/>
    </row>
    <row r="75" spans="1:25" ht="14.25">
      <c r="A75" s="4"/>
      <c r="B75" s="4"/>
      <c r="C75" s="3"/>
      <c r="D75" s="4"/>
      <c r="E75" s="4"/>
      <c r="F75" s="4" t="s">
        <v>99</v>
      </c>
      <c r="G75" s="3">
        <v>1</v>
      </c>
      <c r="H75" s="4"/>
      <c r="I75" s="4"/>
      <c r="J75" s="4"/>
      <c r="K75" s="4"/>
      <c r="L75" s="4"/>
      <c r="M75" s="16" t="s">
        <v>105</v>
      </c>
      <c r="N75" s="4" t="s">
        <v>214</v>
      </c>
      <c r="O75" s="3">
        <v>0.5</v>
      </c>
      <c r="P75" s="4"/>
      <c r="Q75" s="16" t="s">
        <v>105</v>
      </c>
      <c r="R75" s="4"/>
      <c r="S75" s="3">
        <v>0</v>
      </c>
      <c r="Y75" s="4"/>
    </row>
    <row r="76" spans="1:25" ht="14.25">
      <c r="A76" s="4"/>
      <c r="B76" s="4"/>
      <c r="C76" s="3"/>
      <c r="D76" s="4"/>
      <c r="E76" s="4"/>
      <c r="F76" s="4" t="s">
        <v>16</v>
      </c>
      <c r="G76" s="3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Y76" s="4"/>
    </row>
    <row r="77" spans="1:25" ht="14.25">
      <c r="A77" s="4"/>
      <c r="B77" s="4"/>
      <c r="C77" s="3"/>
      <c r="D77" s="4"/>
      <c r="E77" s="4"/>
      <c r="F77" s="12" t="s">
        <v>22</v>
      </c>
      <c r="G77" s="3">
        <v>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Y77" s="4"/>
    </row>
    <row r="78" spans="1:25" ht="14.25">
      <c r="A78" s="4"/>
      <c r="B78" s="4"/>
      <c r="C78" s="3"/>
      <c r="D78" s="4"/>
      <c r="E78" s="4"/>
      <c r="F78" s="12" t="s">
        <v>137</v>
      </c>
      <c r="G78" s="3">
        <v>1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Y78" s="4"/>
    </row>
    <row r="79" spans="1:25" ht="14.25">
      <c r="A79" s="4"/>
      <c r="B79" s="4"/>
      <c r="C79" s="3"/>
      <c r="D79" s="4"/>
      <c r="E79" s="4"/>
      <c r="F79" s="12" t="s">
        <v>138</v>
      </c>
      <c r="G79" s="3">
        <v>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Y79" s="4"/>
    </row>
    <row r="80" spans="1:25" ht="14.25">
      <c r="A80" s="4"/>
      <c r="B80" s="4"/>
      <c r="C80" s="3"/>
      <c r="D80" s="4"/>
      <c r="E80" s="4"/>
      <c r="F80" s="12" t="s">
        <v>113</v>
      </c>
      <c r="G80" s="3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Y80" s="4"/>
    </row>
    <row r="81" spans="1:25" ht="14.25">
      <c r="A81" s="4"/>
      <c r="B81" s="4"/>
      <c r="C81" s="3"/>
      <c r="D81" s="4"/>
      <c r="E81" s="4"/>
      <c r="F81" s="12" t="s">
        <v>68</v>
      </c>
      <c r="G81" s="3">
        <v>1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Y81" s="4"/>
    </row>
    <row r="82" spans="1:25" ht="14.25">
      <c r="A82" s="4"/>
      <c r="B82" s="4"/>
      <c r="C82" s="3"/>
      <c r="D82" s="4"/>
      <c r="E82" s="4"/>
      <c r="F82" s="4" t="s">
        <v>166</v>
      </c>
      <c r="G82" s="3"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Y82" s="4"/>
    </row>
    <row r="83" spans="1:25" ht="14.25">
      <c r="A83" s="4"/>
      <c r="B83" s="4"/>
      <c r="C83" s="3"/>
      <c r="D83" s="4"/>
      <c r="E83" s="4"/>
      <c r="F83" s="4" t="s">
        <v>145</v>
      </c>
      <c r="G83" s="3">
        <v>0.5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Y83" s="4"/>
    </row>
    <row r="84" spans="1:25" ht="14.25">
      <c r="A84" s="4"/>
      <c r="B84" s="4"/>
      <c r="C84" s="3"/>
      <c r="D84" s="4"/>
      <c r="E84" s="4"/>
      <c r="F84" s="4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Y84" s="4"/>
    </row>
    <row r="85" spans="1:25" ht="14.25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Y85" s="4"/>
    </row>
    <row r="86" spans="1:25" ht="14.25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Y86" s="4"/>
    </row>
    <row r="87" ht="14.25">
      <c r="Y87" s="4"/>
    </row>
    <row r="88" ht="14.25">
      <c r="Y88" s="4"/>
    </row>
    <row r="89" ht="14.25">
      <c r="Y89" s="4"/>
    </row>
    <row r="90" ht="14.25">
      <c r="Y90" s="4"/>
    </row>
    <row r="91" ht="14.25">
      <c r="Y91" s="4"/>
    </row>
    <row r="92" ht="14.25">
      <c r="Y92" s="4"/>
    </row>
    <row r="93" ht="14.25">
      <c r="Y93" s="4"/>
    </row>
    <row r="94" ht="14.25">
      <c r="Y94" s="4"/>
    </row>
    <row r="95" ht="14.25">
      <c r="Y95" s="4"/>
    </row>
    <row r="96" ht="14.25">
      <c r="Y96" s="4"/>
    </row>
    <row r="97" ht="14.25">
      <c r="Y97" s="4"/>
    </row>
    <row r="98" ht="14.25">
      <c r="Y98" s="4"/>
    </row>
    <row r="99" ht="14.25">
      <c r="Y99" s="4"/>
    </row>
    <row r="100" ht="14.25">
      <c r="Y100" s="4"/>
    </row>
    <row r="101" ht="14.25">
      <c r="Y101" s="4"/>
    </row>
    <row r="102" ht="14.25">
      <c r="Y102" s="4"/>
    </row>
    <row r="103" ht="14.25">
      <c r="Y103" s="4"/>
    </row>
    <row r="104" ht="14.25">
      <c r="Y104" s="4"/>
    </row>
    <row r="105" ht="14.25">
      <c r="Y105" s="4"/>
    </row>
    <row r="106" ht="14.25">
      <c r="Y106" s="4"/>
    </row>
    <row r="107" ht="14.25">
      <c r="Y107" s="4"/>
    </row>
    <row r="108" ht="14.25">
      <c r="Y108" s="4"/>
    </row>
    <row r="109" ht="14.25">
      <c r="Y109" s="4"/>
    </row>
    <row r="110" ht="14.25">
      <c r="Y110" s="4"/>
    </row>
    <row r="111" ht="14.25">
      <c r="Y111" s="4"/>
    </row>
    <row r="112" ht="14.25">
      <c r="Y112" s="4"/>
    </row>
    <row r="113" ht="14.25">
      <c r="Y113" s="4"/>
    </row>
    <row r="114" ht="14.25">
      <c r="Y114" s="4"/>
    </row>
    <row r="115" ht="14.25">
      <c r="Y115" s="4"/>
    </row>
    <row r="116" ht="14.25">
      <c r="Y116" s="4"/>
    </row>
    <row r="117" ht="14.25">
      <c r="Y117" s="4"/>
    </row>
    <row r="118" ht="14.25">
      <c r="Y118" s="4"/>
    </row>
    <row r="119" ht="14.25">
      <c r="Y119" s="4"/>
    </row>
    <row r="120" ht="14.25">
      <c r="Y120" s="4"/>
    </row>
    <row r="121" ht="14.25">
      <c r="Y121" s="4"/>
    </row>
    <row r="122" ht="14.25">
      <c r="Y122" s="4"/>
    </row>
    <row r="123" ht="14.25">
      <c r="Y123" s="4"/>
    </row>
    <row r="124" ht="14.25">
      <c r="Y124" s="4"/>
    </row>
    <row r="125" ht="14.25">
      <c r="Y125" s="4"/>
    </row>
    <row r="126" ht="14.25">
      <c r="Y126" s="4"/>
    </row>
    <row r="127" ht="14.25">
      <c r="Y127" s="4"/>
    </row>
    <row r="128" ht="14.25">
      <c r="Y128" s="4"/>
    </row>
    <row r="129" ht="14.25">
      <c r="Y129" s="4"/>
    </row>
    <row r="130" ht="14.25">
      <c r="Y130" s="4"/>
    </row>
    <row r="131" ht="14.25">
      <c r="Y131" s="4"/>
    </row>
    <row r="132" ht="14.25">
      <c r="Y132" s="4"/>
    </row>
    <row r="133" ht="14.25">
      <c r="Y133" s="4"/>
    </row>
    <row r="134" ht="14.25">
      <c r="Y134" s="4"/>
    </row>
    <row r="135" ht="14.25">
      <c r="Y135" s="4"/>
    </row>
    <row r="136" ht="14.25">
      <c r="Y136" s="4"/>
    </row>
    <row r="137" ht="14.25">
      <c r="Y137" s="4"/>
    </row>
    <row r="138" ht="14.25">
      <c r="Y138" s="4"/>
    </row>
    <row r="139" ht="14.25">
      <c r="Y139" s="4"/>
    </row>
    <row r="140" ht="14.25">
      <c r="Y140" s="4"/>
    </row>
    <row r="141" ht="14.25">
      <c r="Y141" s="4"/>
    </row>
    <row r="142" ht="14.25">
      <c r="Y142" s="4"/>
    </row>
    <row r="143" ht="14.25">
      <c r="Y143" s="4"/>
    </row>
    <row r="144" ht="14.25">
      <c r="Y144" s="4"/>
    </row>
    <row r="145" ht="14.25">
      <c r="Y145" s="4"/>
    </row>
    <row r="146" ht="14.25">
      <c r="Y146" s="4"/>
    </row>
    <row r="147" ht="14.25">
      <c r="Y147" s="4"/>
    </row>
    <row r="148" ht="14.25">
      <c r="Y148" s="4"/>
    </row>
    <row r="149" ht="14.25">
      <c r="Y149" s="4"/>
    </row>
    <row r="150" ht="14.25">
      <c r="Y150" s="4"/>
    </row>
    <row r="151" ht="14.25">
      <c r="Y151" s="4"/>
    </row>
    <row r="152" ht="14.25">
      <c r="Y152" s="4"/>
    </row>
    <row r="153" ht="14.25">
      <c r="Y153" s="4"/>
    </row>
    <row r="154" ht="14.25">
      <c r="Y154" s="4"/>
    </row>
    <row r="155" ht="14.25">
      <c r="Y155" s="4"/>
    </row>
    <row r="156" ht="14.25">
      <c r="Y156" s="4"/>
    </row>
    <row r="157" ht="14.25">
      <c r="Y157" s="4"/>
    </row>
    <row r="158" ht="14.25">
      <c r="Y158" s="4"/>
    </row>
    <row r="7831" spans="1:23" ht="14.25">
      <c r="A7831" s="4"/>
      <c r="B7831" s="4"/>
      <c r="C7831" s="3"/>
      <c r="D7831" s="4"/>
      <c r="E7831" s="4"/>
      <c r="F7831" s="4"/>
      <c r="G7831" s="3"/>
      <c r="H7831" s="4"/>
      <c r="I7831" s="5"/>
      <c r="W7831" s="7"/>
    </row>
    <row r="7832" spans="1:23" ht="14.25">
      <c r="A7832" s="4"/>
      <c r="B7832" s="4"/>
      <c r="C7832" s="3"/>
      <c r="D7832" s="4"/>
      <c r="E7832" s="4"/>
      <c r="F7832" s="4"/>
      <c r="G7832" s="3"/>
      <c r="H7832" s="4"/>
      <c r="I7832" s="5"/>
      <c r="W7832" s="7"/>
    </row>
    <row r="7833" spans="1:23" ht="14.25">
      <c r="A7833" s="4"/>
      <c r="B7833" s="4"/>
      <c r="C7833" s="3"/>
      <c r="D7833" s="4"/>
      <c r="E7833" s="4"/>
      <c r="F7833" s="4"/>
      <c r="G7833" s="3"/>
      <c r="H7833" s="4"/>
      <c r="I7833" s="5"/>
      <c r="W7833" s="7"/>
    </row>
    <row r="7834" spans="1:23" ht="14.25">
      <c r="A7834" s="4"/>
      <c r="B7834" s="4"/>
      <c r="C7834" s="3"/>
      <c r="D7834" s="4"/>
      <c r="E7834" s="4"/>
      <c r="F7834" s="4"/>
      <c r="G7834" s="3"/>
      <c r="H7834" s="4"/>
      <c r="I7834" s="5"/>
      <c r="W7834" s="7"/>
    </row>
    <row r="7835" spans="1:23" ht="14.25">
      <c r="A7835" s="4"/>
      <c r="B7835" s="4"/>
      <c r="C7835" s="3"/>
      <c r="D7835" s="4"/>
      <c r="E7835" s="4"/>
      <c r="F7835" s="4"/>
      <c r="G7835" s="3"/>
      <c r="H7835" s="4"/>
      <c r="I7835" s="5"/>
      <c r="W7835" s="7"/>
    </row>
    <row r="7836" spans="1:23" ht="14.25">
      <c r="A7836" s="4"/>
      <c r="B7836" s="4"/>
      <c r="C7836" s="3"/>
      <c r="D7836" s="4"/>
      <c r="E7836" s="4"/>
      <c r="F7836" s="4"/>
      <c r="G7836" s="3"/>
      <c r="H7836" s="4"/>
      <c r="I7836" s="5"/>
      <c r="W7836" s="7"/>
    </row>
    <row r="7837" spans="1:23" ht="14.25">
      <c r="A7837" s="4"/>
      <c r="B7837" s="4"/>
      <c r="C7837" s="3"/>
      <c r="D7837" s="4"/>
      <c r="E7837" s="4"/>
      <c r="F7837" s="4"/>
      <c r="G7837" s="3"/>
      <c r="H7837" s="4"/>
      <c r="I7837" s="5"/>
      <c r="W7837" s="7"/>
    </row>
    <row r="7838" spans="1:23" ht="14.25">
      <c r="A7838" s="4"/>
      <c r="B7838" s="4"/>
      <c r="C7838" s="3"/>
      <c r="D7838" s="4"/>
      <c r="E7838" s="4"/>
      <c r="F7838" s="4"/>
      <c r="G7838" s="3"/>
      <c r="H7838" s="4"/>
      <c r="I7838" s="5"/>
      <c r="W7838" s="7"/>
    </row>
    <row r="7839" spans="1:23" ht="14.25">
      <c r="A7839" s="4"/>
      <c r="B7839" s="4"/>
      <c r="C7839" s="3"/>
      <c r="D7839" s="4"/>
      <c r="E7839" s="4"/>
      <c r="F7839" s="4"/>
      <c r="G7839" s="3"/>
      <c r="H7839" s="4"/>
      <c r="I7839" s="5"/>
      <c r="W7839" s="7"/>
    </row>
    <row r="7840" spans="1:23" ht="14.25">
      <c r="A7840" s="4"/>
      <c r="B7840" s="4"/>
      <c r="C7840" s="3"/>
      <c r="D7840" s="4"/>
      <c r="E7840" s="4"/>
      <c r="F7840" s="4"/>
      <c r="G7840" s="3"/>
      <c r="H7840" s="4"/>
      <c r="I7840" s="5"/>
      <c r="W7840" s="7"/>
    </row>
    <row r="7841" spans="1:23" ht="14.25">
      <c r="A7841" s="4"/>
      <c r="B7841" s="4"/>
      <c r="C7841" s="3"/>
      <c r="D7841" s="4"/>
      <c r="E7841" s="4"/>
      <c r="F7841" s="4"/>
      <c r="G7841" s="3"/>
      <c r="H7841" s="4"/>
      <c r="I7841" s="5"/>
      <c r="W7841" s="7"/>
    </row>
    <row r="7842" spans="1:23" ht="14.25">
      <c r="A7842" s="4"/>
      <c r="B7842" s="4"/>
      <c r="C7842" s="3"/>
      <c r="D7842" s="4"/>
      <c r="E7842" s="4"/>
      <c r="F7842" s="4"/>
      <c r="G7842" s="3"/>
      <c r="H7842" s="4"/>
      <c r="I7842" s="5"/>
      <c r="W7842" s="7"/>
    </row>
    <row r="7843" spans="1:23" ht="14.25">
      <c r="A7843" s="4"/>
      <c r="B7843" s="4"/>
      <c r="C7843" s="3"/>
      <c r="D7843" s="4"/>
      <c r="E7843" s="4"/>
      <c r="F7843" s="4"/>
      <c r="G7843" s="3"/>
      <c r="H7843" s="4"/>
      <c r="I7843" s="5"/>
      <c r="W7843" s="7"/>
    </row>
    <row r="7844" spans="1:23" ht="14.25">
      <c r="A7844" s="4"/>
      <c r="B7844" s="4"/>
      <c r="C7844" s="3"/>
      <c r="D7844" s="4"/>
      <c r="E7844" s="4"/>
      <c r="F7844" s="4"/>
      <c r="G7844" s="3"/>
      <c r="H7844" s="4"/>
      <c r="I7844" s="5"/>
      <c r="W7844" s="7"/>
    </row>
    <row r="7845" spans="1:23" ht="14.25">
      <c r="A7845" s="4"/>
      <c r="B7845" s="4"/>
      <c r="C7845" s="3"/>
      <c r="D7845" s="4"/>
      <c r="E7845" s="4"/>
      <c r="F7845" s="4"/>
      <c r="G7845" s="3"/>
      <c r="H7845" s="4"/>
      <c r="I7845" s="5"/>
      <c r="W7845" s="7"/>
    </row>
    <row r="7846" spans="1:23" ht="14.25">
      <c r="A7846" s="4"/>
      <c r="B7846" s="4"/>
      <c r="C7846" s="3"/>
      <c r="D7846" s="4"/>
      <c r="E7846" s="4"/>
      <c r="F7846" s="4"/>
      <c r="G7846" s="3"/>
      <c r="H7846" s="4"/>
      <c r="I7846" s="5"/>
      <c r="W7846" s="7"/>
    </row>
    <row r="7847" spans="1:23" ht="14.25">
      <c r="A7847" s="4"/>
      <c r="B7847" s="4"/>
      <c r="C7847" s="3"/>
      <c r="D7847" s="4"/>
      <c r="E7847" s="4"/>
      <c r="F7847" s="4"/>
      <c r="G7847" s="3"/>
      <c r="H7847" s="4"/>
      <c r="I7847" s="5"/>
      <c r="W7847" s="7"/>
    </row>
    <row r="7848" spans="1:23" ht="14.25">
      <c r="A7848" s="4"/>
      <c r="B7848" s="4"/>
      <c r="C7848" s="3"/>
      <c r="D7848" s="4"/>
      <c r="E7848" s="4"/>
      <c r="F7848" s="4"/>
      <c r="G7848" s="3"/>
      <c r="H7848" s="4"/>
      <c r="I7848" s="5"/>
      <c r="W7848" s="7"/>
    </row>
    <row r="7849" spans="1:23" ht="14.25">
      <c r="A7849" s="4"/>
      <c r="B7849" s="4"/>
      <c r="C7849" s="3"/>
      <c r="D7849" s="4"/>
      <c r="E7849" s="4"/>
      <c r="F7849" s="4"/>
      <c r="G7849" s="3"/>
      <c r="H7849" s="4"/>
      <c r="I7849" s="5"/>
      <c r="W7849" s="7"/>
    </row>
    <row r="7850" spans="1:23" ht="14.25">
      <c r="A7850" s="4"/>
      <c r="B7850" s="4"/>
      <c r="C7850" s="3"/>
      <c r="D7850" s="4"/>
      <c r="E7850" s="4"/>
      <c r="F7850" s="4"/>
      <c r="G7850" s="3"/>
      <c r="H7850" s="4"/>
      <c r="I7850" s="5"/>
      <c r="W7850" s="7"/>
    </row>
    <row r="7851" spans="1:23" ht="14.25">
      <c r="A7851" s="4"/>
      <c r="B7851" s="4"/>
      <c r="C7851" s="3"/>
      <c r="D7851" s="4"/>
      <c r="E7851" s="4"/>
      <c r="F7851" s="4"/>
      <c r="G7851" s="3"/>
      <c r="H7851" s="4"/>
      <c r="I7851" s="5"/>
      <c r="W7851" s="7"/>
    </row>
    <row r="7852" spans="1:23" ht="14.25">
      <c r="A7852" s="4"/>
      <c r="B7852" s="4"/>
      <c r="C7852" s="3"/>
      <c r="D7852" s="4"/>
      <c r="E7852" s="4"/>
      <c r="F7852" s="4"/>
      <c r="G7852" s="3"/>
      <c r="H7852" s="4"/>
      <c r="I7852" s="5"/>
      <c r="W7852" s="7"/>
    </row>
  </sheetData>
  <sheetProtection/>
  <printOptions/>
  <pageMargins left="0.2" right="0.2" top="0.15" bottom="0.15" header="0.5" footer="0.5"/>
  <pageSetup horizontalDpi="300" verticalDpi="300" orientation="landscape" scale="70" r:id="rId1"/>
  <rowBreaks count="1" manualBreakCount="1">
    <brk id="59" max="255" man="1"/>
  </rowBreaks>
  <ignoredErrors>
    <ignoredError sqref="A9:A58 E9:E58 I9:I58 M9:M60 Q9:Q58 I59:I67 I68:I69 I70:I71 M61:M64 M65:M69 Q59:Q69 M70:M75 Q70:Q75" numberStoredAsText="1"/>
    <ignoredError sqref="G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Gilbert</dc:creator>
  <cp:keywords/>
  <dc:description/>
  <cp:lastModifiedBy>Owner</cp:lastModifiedBy>
  <cp:lastPrinted>2014-10-25T17:00:34Z</cp:lastPrinted>
  <dcterms:created xsi:type="dcterms:W3CDTF">2011-02-16T16:16:56Z</dcterms:created>
  <dcterms:modified xsi:type="dcterms:W3CDTF">2015-10-22T12:57:50Z</dcterms:modified>
  <cp:category/>
  <cp:version/>
  <cp:contentType/>
  <cp:contentStatus/>
</cp:coreProperties>
</file>